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обота\МОВА\Акти КМУ\Цільова програма\Цільова програма 2021\ПАКЕТ\На Громадське обговорення\"/>
    </mc:Choice>
  </mc:AlternateContent>
  <bookViews>
    <workbookView xWindow="0" yWindow="0" windowWidth="2150" windowHeight="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4" i="1" l="1"/>
  <c r="C124" i="1"/>
  <c r="C213" i="1"/>
  <c r="C212" i="1"/>
  <c r="P213" i="1"/>
  <c r="P212" i="1"/>
  <c r="P122" i="1"/>
  <c r="P121" i="1"/>
  <c r="C122" i="1"/>
  <c r="C121" i="1"/>
  <c r="C120" i="1"/>
  <c r="P120" i="1"/>
  <c r="P119" i="1"/>
  <c r="C119" i="1"/>
  <c r="P110" i="1"/>
  <c r="C110" i="1"/>
  <c r="C109" i="1"/>
  <c r="P152" i="1"/>
  <c r="P153" i="1"/>
  <c r="P58" i="1" l="1"/>
  <c r="C57" i="1" l="1"/>
  <c r="P6" i="1" l="1"/>
  <c r="C256" i="1"/>
  <c r="C246" i="1"/>
  <c r="P106" i="1" l="1"/>
  <c r="C106" i="1"/>
  <c r="P105" i="1"/>
  <c r="P57" i="1"/>
  <c r="C50" i="1" l="1"/>
  <c r="C15" i="1"/>
  <c r="P15" i="1"/>
  <c r="P14" i="1"/>
  <c r="P247" i="1" l="1"/>
  <c r="C247" i="1"/>
  <c r="P246" i="1"/>
  <c r="P245" i="1"/>
  <c r="C245" i="1"/>
  <c r="C158" i="1"/>
  <c r="C142" i="1"/>
  <c r="C141" i="1"/>
  <c r="C140" i="1"/>
  <c r="C139" i="1"/>
  <c r="P138" i="1"/>
  <c r="C138" i="1"/>
  <c r="C112" i="1"/>
  <c r="P40" i="1"/>
  <c r="C40" i="1"/>
  <c r="P39" i="1"/>
  <c r="C39" i="1"/>
  <c r="P176" i="1" l="1"/>
  <c r="P175" i="1"/>
  <c r="P261" i="1"/>
  <c r="P260" i="1"/>
  <c r="P259" i="1"/>
  <c r="P258" i="1"/>
  <c r="L258" i="1"/>
  <c r="K258" i="1"/>
  <c r="J258" i="1"/>
  <c r="I258" i="1"/>
  <c r="H258" i="1"/>
  <c r="G258" i="1"/>
  <c r="F258" i="1"/>
  <c r="E258" i="1"/>
  <c r="P257" i="1"/>
  <c r="D257" i="1"/>
  <c r="L257" i="1" s="1"/>
  <c r="Y239" i="1"/>
  <c r="X239" i="1"/>
  <c r="W239" i="1"/>
  <c r="V239" i="1"/>
  <c r="U239" i="1"/>
  <c r="T239" i="1"/>
  <c r="S239" i="1"/>
  <c r="R239" i="1"/>
  <c r="Q239" i="1"/>
  <c r="Y238" i="1"/>
  <c r="X238" i="1"/>
  <c r="W238" i="1"/>
  <c r="V238" i="1"/>
  <c r="U238" i="1"/>
  <c r="T238" i="1"/>
  <c r="S238" i="1"/>
  <c r="R238" i="1"/>
  <c r="Q238" i="1"/>
  <c r="Y237" i="1"/>
  <c r="X237" i="1"/>
  <c r="W237" i="1"/>
  <c r="V237" i="1"/>
  <c r="U237" i="1"/>
  <c r="T237" i="1"/>
  <c r="S237" i="1"/>
  <c r="R237" i="1"/>
  <c r="Q237" i="1"/>
  <c r="U235" i="1"/>
  <c r="V235" i="1" s="1"/>
  <c r="C235" i="1"/>
  <c r="U234" i="1"/>
  <c r="C234" i="1"/>
  <c r="U233" i="1"/>
  <c r="V233" i="1" s="1"/>
  <c r="W233" i="1" s="1"/>
  <c r="C233" i="1"/>
  <c r="U232" i="1"/>
  <c r="V232" i="1" s="1"/>
  <c r="W232" i="1" s="1"/>
  <c r="X232" i="1" s="1"/>
  <c r="Y232" i="1" s="1"/>
  <c r="C232" i="1"/>
  <c r="U231" i="1"/>
  <c r="V231" i="1" s="1"/>
  <c r="C231" i="1"/>
  <c r="U230" i="1"/>
  <c r="C230" i="1"/>
  <c r="U229" i="1"/>
  <c r="V229" i="1" s="1"/>
  <c r="W229" i="1" s="1"/>
  <c r="C229" i="1"/>
  <c r="U228" i="1"/>
  <c r="V228" i="1" s="1"/>
  <c r="W228" i="1" s="1"/>
  <c r="X228" i="1" s="1"/>
  <c r="Y228" i="1" s="1"/>
  <c r="C228" i="1"/>
  <c r="U227" i="1"/>
  <c r="V227" i="1" s="1"/>
  <c r="C227" i="1"/>
  <c r="U226" i="1"/>
  <c r="C226" i="1"/>
  <c r="U225" i="1"/>
  <c r="V225" i="1" s="1"/>
  <c r="W225" i="1" s="1"/>
  <c r="C225" i="1"/>
  <c r="U224" i="1"/>
  <c r="V224" i="1" s="1"/>
  <c r="W224" i="1" s="1"/>
  <c r="X224" i="1" s="1"/>
  <c r="Y224" i="1" s="1"/>
  <c r="C224" i="1"/>
  <c r="U223" i="1"/>
  <c r="V223" i="1" s="1"/>
  <c r="C223" i="1"/>
  <c r="P218" i="1"/>
  <c r="P217" i="1"/>
  <c r="P216" i="1"/>
  <c r="P215" i="1"/>
  <c r="P214" i="1"/>
  <c r="P79" i="1"/>
  <c r="P78" i="1"/>
  <c r="P77" i="1"/>
  <c r="P205" i="1"/>
  <c r="P203" i="1"/>
  <c r="P202" i="1"/>
  <c r="P201" i="1"/>
  <c r="P200" i="1"/>
  <c r="P199" i="1"/>
  <c r="Y195" i="1"/>
  <c r="X195" i="1"/>
  <c r="W195" i="1"/>
  <c r="V195" i="1"/>
  <c r="U195" i="1"/>
  <c r="T195" i="1"/>
  <c r="S195" i="1"/>
  <c r="R195" i="1"/>
  <c r="Q195" i="1"/>
  <c r="Y194" i="1"/>
  <c r="X194" i="1"/>
  <c r="W194" i="1"/>
  <c r="V194" i="1"/>
  <c r="U194" i="1"/>
  <c r="T194" i="1"/>
  <c r="S194" i="1"/>
  <c r="R194" i="1"/>
  <c r="Q194" i="1"/>
  <c r="Y193" i="1"/>
  <c r="X193" i="1"/>
  <c r="W193" i="1"/>
  <c r="V193" i="1"/>
  <c r="U193" i="1"/>
  <c r="T193" i="1"/>
  <c r="S193" i="1"/>
  <c r="R193" i="1"/>
  <c r="Q193" i="1"/>
  <c r="Y113" i="1"/>
  <c r="X113" i="1"/>
  <c r="W113" i="1"/>
  <c r="V113" i="1"/>
  <c r="U113" i="1"/>
  <c r="T113" i="1"/>
  <c r="S113" i="1"/>
  <c r="R113" i="1"/>
  <c r="Q11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74" i="1"/>
  <c r="P173" i="1"/>
  <c r="P172" i="1"/>
  <c r="P171" i="1"/>
  <c r="P170" i="1"/>
  <c r="P166" i="1"/>
  <c r="P165" i="1"/>
  <c r="P164" i="1"/>
  <c r="P163" i="1"/>
  <c r="P162" i="1"/>
  <c r="P157" i="1"/>
  <c r="P144" i="1"/>
  <c r="C144" i="1"/>
  <c r="P125" i="1"/>
  <c r="C125" i="1"/>
  <c r="P111" i="1"/>
  <c r="P108" i="1"/>
  <c r="Y85" i="1"/>
  <c r="X85" i="1"/>
  <c r="W85" i="1"/>
  <c r="V85" i="1"/>
  <c r="U85" i="1"/>
  <c r="T85" i="1"/>
  <c r="S85" i="1"/>
  <c r="R85" i="1"/>
  <c r="Q85" i="1"/>
  <c r="Y84" i="1"/>
  <c r="X84" i="1"/>
  <c r="W84" i="1"/>
  <c r="V84" i="1"/>
  <c r="U84" i="1"/>
  <c r="T84" i="1"/>
  <c r="S84" i="1"/>
  <c r="R84" i="1"/>
  <c r="Q84" i="1"/>
  <c r="Y83" i="1"/>
  <c r="X83" i="1"/>
  <c r="W83" i="1"/>
  <c r="V83" i="1"/>
  <c r="U83" i="1"/>
  <c r="T83" i="1"/>
  <c r="S83" i="1"/>
  <c r="R83" i="1"/>
  <c r="Q83" i="1"/>
  <c r="Y82" i="1"/>
  <c r="X82" i="1"/>
  <c r="W82" i="1"/>
  <c r="V82" i="1"/>
  <c r="U82" i="1"/>
  <c r="T82" i="1"/>
  <c r="S82" i="1"/>
  <c r="R82" i="1"/>
  <c r="Q82" i="1"/>
  <c r="P72" i="1"/>
  <c r="C72" i="1"/>
  <c r="P71" i="1"/>
  <c r="P70" i="1"/>
  <c r="C70" i="1"/>
  <c r="P69" i="1"/>
  <c r="P67" i="1"/>
  <c r="P66" i="1"/>
  <c r="P65" i="1"/>
  <c r="C65" i="1"/>
  <c r="P64" i="1"/>
  <c r="P63" i="1"/>
  <c r="C63" i="1"/>
  <c r="P62" i="1"/>
  <c r="P61" i="1"/>
  <c r="P60" i="1"/>
  <c r="C60" i="1"/>
  <c r="P52" i="1"/>
  <c r="P51" i="1"/>
  <c r="C51" i="1"/>
  <c r="P43" i="1"/>
  <c r="C43" i="1"/>
  <c r="P42" i="1"/>
  <c r="C42" i="1"/>
  <c r="P41" i="1"/>
  <c r="C41" i="1"/>
  <c r="P38" i="1"/>
  <c r="C38" i="1"/>
  <c r="P37" i="1"/>
  <c r="C37" i="1"/>
  <c r="P36" i="1"/>
  <c r="C36" i="1"/>
  <c r="P35" i="1"/>
  <c r="C35" i="1"/>
  <c r="P34" i="1"/>
  <c r="C34" i="1"/>
  <c r="P33" i="1"/>
  <c r="C33" i="1"/>
  <c r="P18" i="1"/>
  <c r="C18" i="1"/>
  <c r="P17" i="1"/>
  <c r="C17" i="1"/>
  <c r="P16" i="1"/>
  <c r="C16" i="1"/>
  <c r="P10" i="1"/>
  <c r="P9" i="1"/>
  <c r="C9" i="1"/>
  <c r="P8" i="1"/>
  <c r="P7" i="1"/>
  <c r="I257" i="1" l="1"/>
  <c r="G257" i="1"/>
  <c r="E257" i="1"/>
  <c r="C258" i="1"/>
  <c r="X229" i="1"/>
  <c r="Y229" i="1" s="1"/>
  <c r="X225" i="1"/>
  <c r="Y225" i="1" s="1"/>
  <c r="X233" i="1"/>
  <c r="Y233" i="1" s="1"/>
  <c r="W223" i="1"/>
  <c r="X223" i="1" s="1"/>
  <c r="Y223" i="1" s="1"/>
  <c r="V226" i="1"/>
  <c r="W226" i="1" s="1"/>
  <c r="X226" i="1" s="1"/>
  <c r="Y226" i="1" s="1"/>
  <c r="W227" i="1"/>
  <c r="X227" i="1" s="1"/>
  <c r="Y227" i="1" s="1"/>
  <c r="P228" i="1"/>
  <c r="V230" i="1"/>
  <c r="W230" i="1" s="1"/>
  <c r="X230" i="1" s="1"/>
  <c r="Y230" i="1" s="1"/>
  <c r="W231" i="1"/>
  <c r="X231" i="1" s="1"/>
  <c r="Y231" i="1" s="1"/>
  <c r="P232" i="1"/>
  <c r="V234" i="1"/>
  <c r="W234" i="1" s="1"/>
  <c r="X234" i="1" s="1"/>
  <c r="Y234" i="1" s="1"/>
  <c r="W235" i="1"/>
  <c r="X235" i="1" s="1"/>
  <c r="Y235" i="1" s="1"/>
  <c r="F257" i="1"/>
  <c r="J257" i="1"/>
  <c r="K257" i="1"/>
  <c r="H257" i="1"/>
  <c r="P224" i="1" l="1"/>
  <c r="P225" i="1"/>
  <c r="P226" i="1"/>
  <c r="C257" i="1"/>
  <c r="P229" i="1"/>
  <c r="P233" i="1"/>
  <c r="P231" i="1"/>
  <c r="P235" i="1"/>
  <c r="P223" i="1"/>
  <c r="P227" i="1"/>
  <c r="P230" i="1"/>
  <c r="P234" i="1"/>
</calcChain>
</file>

<file path=xl/sharedStrings.xml><?xml version="1.0" encoding="utf-8"?>
<sst xmlns="http://schemas.openxmlformats.org/spreadsheetml/2006/main" count="1972" uniqueCount="552">
  <si>
    <t>Найменування завдання</t>
  </si>
  <si>
    <t>Найменування показника</t>
  </si>
  <si>
    <t>Значення показника</t>
  </si>
  <si>
    <t>за роками</t>
  </si>
  <si>
    <t>усього</t>
  </si>
  <si>
    <t xml:space="preserve">Найменування заходу </t>
  </si>
  <si>
    <t>Головний розпорядник бюджетних коштів</t>
  </si>
  <si>
    <t>Джерела фінансування (державний, місцевий бюджет, інші)</t>
  </si>
  <si>
    <t>Прогнозний обсяг фінансових ресурсів для виконання завдань, млн. гривень</t>
  </si>
  <si>
    <t>у тому числі за роками</t>
  </si>
  <si>
    <t>1. Забезпечення інституційної спроможності реалізації державної мовної політики</t>
  </si>
  <si>
    <t>у тому числі</t>
  </si>
  <si>
    <t>державний бюджет</t>
  </si>
  <si>
    <t>місцеві бюджети</t>
  </si>
  <si>
    <t>2. Зміцнення державного статусу української мови, вироблення дієвого механізму її захисту, розвитку та популяризації</t>
  </si>
  <si>
    <t>3. Забезпечення дотримання посадовими і службовими особами органів державної влади та органів місцевого самоврядування, іншими посадовими та службовими особами вимог закону щодо обов’язковості використання державної мови під час виконання своїх посадових обов’язків, недопущення її дискримінації</t>
  </si>
  <si>
    <r>
      <rPr>
        <sz val="14"/>
        <color theme="1"/>
        <rFont val="Times New Roman"/>
        <family val="1"/>
        <charset val="204"/>
      </rPr>
      <t>Додаток 2
до Програми</t>
    </r>
    <r>
      <rPr>
        <sz val="14"/>
        <color theme="1"/>
        <rFont val="Calibri"/>
        <family val="2"/>
        <charset val="204"/>
        <scheme val="minor"/>
      </rPr>
      <t xml:space="preserve">
</t>
    </r>
  </si>
  <si>
    <t>4. Мотивування населення України до вивчення, навчання та спілкування українською мовою, запровадження та реалізації відповідних проєктів</t>
  </si>
  <si>
    <t>5. Розроблення та відкриття мережі курсів з вивчення української мови (в тому числі дистанційних та онлайн-курсів) для різних категорій осіб, у тому числі на безоплатній основі, здійснення інших заходів щодо сприяння опануванню державної мови</t>
  </si>
  <si>
    <t>8. Забезпечення підтримки та популяризації української мови за кордоном, зокрема створення системи викладання української мови як іноземної за кордоном, а також направлення педагогічних (науково-педагогічних) працівників для викладання у закладах освіти за кордоном української мови, літератури, культури, історії тощо</t>
  </si>
  <si>
    <t>9. Сприяння проведенню наукових досліджень у сфері українського мовознавства та соціолінгвістики, а також української жестової мови</t>
  </si>
  <si>
    <t>10. Розвиток національної словникової бази та забезпечення вільного доступу до неї користувачів</t>
  </si>
  <si>
    <t>11. Підтримка інновацій, нових знань та розвитку сучасних культурних індустрій, покращення якості україномовного культурного продукту на телебаченні, радіо, у кіно- та відеомережі, забезпечення доступу глядачів до кращих творів європейської та світової кінематографії, зокрема стимулювання дублювання українською мовою творів класики світового кінематографу</t>
  </si>
  <si>
    <t>12. Сприяння створенню інформаційної, у тому числі медійної, україномовної продукції для дітей</t>
  </si>
  <si>
    <t>13. Сприяння запровадженню освітніх теле- та радіопрограм, відкритих онлайн-курсів з української історії та культури</t>
  </si>
  <si>
    <t>14. Подальша підтримка книговидавничої справи в Україні, зокрема видання книг українською мовою, у тому числі перекладної літератури, підвищення конкурентоспроможності української книжкової продукції як на вітчизняному книжковому ринку, так і за межами України</t>
  </si>
  <si>
    <t>15. Створення умов для підвищення обізнаності громадян про порядок застосування норм законодавства про державну мову у відповідних сферах, забезпечення реалізації громадянами права на одержання інформації та послуг українською мовою, в тому числі через засоби масової інформації, рекламу, розширення україномовного інформаційного простору, у тому числі за кордоном</t>
  </si>
  <si>
    <t>6. Покращення якості викладання державної мови в закладах освіти</t>
  </si>
  <si>
    <t>Мінветеранів</t>
  </si>
  <si>
    <t>кількість охоплених осіб</t>
  </si>
  <si>
    <t>Український інститут національної памяті</t>
  </si>
  <si>
    <t>ЗАВДАННЯ І ЗАХОДИ
з виконання Державної цільової національно-культурної програми
забезпечення всебічного розвитку і функціонування української мови як
 державної в усіх сферах суспільного життя на період до 2030 року</t>
  </si>
  <si>
    <t>Національна академія наук (за згодою)</t>
  </si>
  <si>
    <t>Національна академія наук (за згодою), Національна академія правових наук (за згодою), МОН</t>
  </si>
  <si>
    <t>Кількість заходів</t>
  </si>
  <si>
    <t>Національна академія наук (за згодою), МОН</t>
  </si>
  <si>
    <t>680 тис.</t>
  </si>
  <si>
    <t>10 млрд.</t>
  </si>
  <si>
    <t>1 млрд.</t>
  </si>
  <si>
    <t>2 млрд.</t>
  </si>
  <si>
    <t>10 тис.</t>
  </si>
  <si>
    <t xml:space="preserve">20 тис. </t>
  </si>
  <si>
    <t>50 тис.</t>
  </si>
  <si>
    <t>100 тис.</t>
  </si>
  <si>
    <t>0,5 млн.</t>
  </si>
  <si>
    <t>1 млн.</t>
  </si>
  <si>
    <t>8,5 млн.</t>
  </si>
  <si>
    <t xml:space="preserve">10 тис. </t>
  </si>
  <si>
    <t>57,1 тис.</t>
  </si>
  <si>
    <t>10 млн.</t>
  </si>
  <si>
    <t>90 млн.</t>
  </si>
  <si>
    <t>Держкомтелерадіо</t>
  </si>
  <si>
    <t>7/140</t>
  </si>
  <si>
    <t>63/1260</t>
  </si>
  <si>
    <t>5/100</t>
  </si>
  <si>
    <t>45/900</t>
  </si>
  <si>
    <t>250/6500</t>
  </si>
  <si>
    <t>2250/58500</t>
  </si>
  <si>
    <t>36/252</t>
  </si>
  <si>
    <t>324/2268</t>
  </si>
  <si>
    <t>20/40</t>
  </si>
  <si>
    <t>180/360</t>
  </si>
  <si>
    <t>5/300</t>
  </si>
  <si>
    <t>45/2700</t>
  </si>
  <si>
    <t>36/1728</t>
  </si>
  <si>
    <t>324/15552</t>
  </si>
  <si>
    <t>30/150</t>
  </si>
  <si>
    <t>20/20</t>
  </si>
  <si>
    <t>40/40</t>
  </si>
  <si>
    <t>52/2080</t>
  </si>
  <si>
    <t>468/18720</t>
  </si>
  <si>
    <t>24/168</t>
  </si>
  <si>
    <t>216/1512</t>
  </si>
  <si>
    <t>до 200</t>
  </si>
  <si>
    <t>0,010</t>
  </si>
  <si>
    <t>0,150</t>
  </si>
  <si>
    <t>0,050</t>
  </si>
  <si>
    <t>0,0050</t>
  </si>
  <si>
    <t>кількість учасників конкурсу, осіб</t>
  </si>
  <si>
    <t>до 400</t>
  </si>
  <si>
    <t>до 500</t>
  </si>
  <si>
    <t>до 600</t>
  </si>
  <si>
    <t>кількість учасників, осіб</t>
  </si>
  <si>
    <t>до 300</t>
  </si>
  <si>
    <t>В межах бюджетних призначень</t>
  </si>
  <si>
    <t>40500/ 607500</t>
  </si>
  <si>
    <t>4500/ 67500</t>
  </si>
  <si>
    <t>18000/ 45000</t>
  </si>
  <si>
    <t>2000/ 5000</t>
  </si>
  <si>
    <t>27000/ 40500</t>
  </si>
  <si>
    <t>3000/ 4500</t>
  </si>
  <si>
    <t>0,8</t>
  </si>
  <si>
    <t>0,85</t>
  </si>
  <si>
    <t>0,9</t>
  </si>
  <si>
    <t>0,95</t>
  </si>
  <si>
    <t>0,1</t>
  </si>
  <si>
    <t>0,15</t>
  </si>
  <si>
    <t>0,2</t>
  </si>
  <si>
    <t>0,25</t>
  </si>
  <si>
    <t>0,3</t>
  </si>
  <si>
    <t>15/15</t>
  </si>
  <si>
    <t>135/135</t>
  </si>
  <si>
    <t>4/60</t>
  </si>
  <si>
    <t>36/540</t>
  </si>
  <si>
    <t>9/90</t>
  </si>
  <si>
    <t>36/360</t>
  </si>
  <si>
    <t>_</t>
  </si>
  <si>
    <t>24/260</t>
  </si>
  <si>
    <t>216/2340</t>
  </si>
  <si>
    <t>4/32</t>
  </si>
  <si>
    <t>4/80</t>
  </si>
  <si>
    <t>2/40</t>
  </si>
  <si>
    <t>12/          60000</t>
  </si>
  <si>
    <t>108/      5400000</t>
  </si>
  <si>
    <t>1/1000</t>
  </si>
  <si>
    <t>5/372</t>
  </si>
  <si>
    <t>місцевий бюджет</t>
  </si>
  <si>
    <t>Кількість книг</t>
  </si>
  <si>
    <t>20/1120</t>
  </si>
  <si>
    <t>180/10080</t>
  </si>
  <si>
    <t>20/1920</t>
  </si>
  <si>
    <t>180/17280</t>
  </si>
  <si>
    <t>40/2080</t>
  </si>
  <si>
    <t>360/18720</t>
  </si>
  <si>
    <t>4/208</t>
  </si>
  <si>
    <t>36/1872</t>
  </si>
  <si>
    <t>6/240</t>
  </si>
  <si>
    <t>24/960</t>
  </si>
  <si>
    <t>10/100</t>
  </si>
  <si>
    <t>90/900</t>
  </si>
  <si>
    <t>24/120</t>
  </si>
  <si>
    <t>216/1080</t>
  </si>
  <si>
    <t>250/750</t>
  </si>
  <si>
    <t>2250/6750</t>
  </si>
  <si>
    <t>250/2250</t>
  </si>
  <si>
    <t>2250/20250</t>
  </si>
  <si>
    <t>365/3650</t>
  </si>
  <si>
    <t>200/5200</t>
  </si>
  <si>
    <t>1800/46800</t>
  </si>
  <si>
    <t>32/416</t>
  </si>
  <si>
    <t>288/3744</t>
  </si>
  <si>
    <t>64/1664</t>
  </si>
  <si>
    <t>576/14976</t>
  </si>
  <si>
    <t>10/400</t>
  </si>
  <si>
    <t>12/336</t>
  </si>
  <si>
    <t>108/3024</t>
  </si>
  <si>
    <t>90/3600</t>
  </si>
  <si>
    <t>5/200</t>
  </si>
  <si>
    <t>обсяги (год.)</t>
  </si>
  <si>
    <t>5/225</t>
  </si>
  <si>
    <t>45/2025</t>
  </si>
  <si>
    <t>МКІП</t>
  </si>
  <si>
    <t>Кількість проведених досліджень</t>
  </si>
  <si>
    <t>21/16800</t>
  </si>
  <si>
    <t>1/800</t>
  </si>
  <si>
    <t>2/1600</t>
  </si>
  <si>
    <t>3/2400</t>
  </si>
  <si>
    <t>Кількість методичних розробок</t>
  </si>
  <si>
    <t>180/36000</t>
  </si>
  <si>
    <t>20/4000</t>
  </si>
  <si>
    <t>Держкомтелерадіо, МКІП, Уповноважений із захисту державної мови (за згодою)</t>
  </si>
  <si>
    <t>2) підтримка Міжнародного конкурсу-фестивалю дитячої творчості "Усі ми діти твої, Україно"</t>
  </si>
  <si>
    <t>МКІП, Уповноважений із захисту державної мови (за згодою)</t>
  </si>
  <si>
    <t>2) ротація на "Радіо Культура" тематичної соціальної реклами (залежно від запиту)</t>
  </si>
  <si>
    <t>3) тематичні ефіри на "Українському радіо" щодо розвитку української мови, законодавчих змін</t>
  </si>
  <si>
    <t>4) підвищення кваліфікації державних службовців та посадових осіб органів місцевого самоврядування в частині володіння українською мовою</t>
  </si>
  <si>
    <t>3) виробництво серії міжрегіональних радіомостів про втілення мовної політики та популяризацію держмови</t>
  </si>
  <si>
    <t>4) радіодиктант національної єдності</t>
  </si>
  <si>
    <t>5) забезпечення проведення логіко-лінгвістичних експертиз та юридичної лінгвістики, включаючи термінологію</t>
  </si>
  <si>
    <t>6) проведення комплексу заходів, спрямованих на підтримку та популяризацію української мови</t>
  </si>
  <si>
    <t>7) проведення  заходів та реалізація проєктів з метою популяризації української мови</t>
  </si>
  <si>
    <t>8) мовно-виховні заходи у закладах культури (свята рідної мови, дитячі ранки, виховні години,  конкурси знавців української мови, вікторини, книжкові виставки, тематичні вечори, тощо</t>
  </si>
  <si>
    <t>9) культурно-просвітницькі заходи до Дня української писемності та мови, Міжнародного дня рідної мови</t>
  </si>
  <si>
    <t>10) зустрічі із відомими письменниками, презентації їх творів, літературні вечори, дитячі ранки, години поезії тощо</t>
  </si>
  <si>
    <t>11) Київська обласна літературна премія ім. Григорія Косинки</t>
  </si>
  <si>
    <t xml:space="preserve">12) підтримка фестивалів і заходів мистецько-патріотичного спрямування   </t>
  </si>
  <si>
    <t>13) підтримка гастрольної діяльності професійних обласних театрально-концертних колективів у Львівській області</t>
  </si>
  <si>
    <t>14) створення пересувних інтерактивних музейних проєктів</t>
  </si>
  <si>
    <t>15) проведення мистецьких конкурсів, фестивалів, заходів мистецьких шкіл</t>
  </si>
  <si>
    <t>16) конкурси мистецьких проєктів серед громадських організацій Львівщини,національних товариств Львівщини, творчих спілок Львівщини</t>
  </si>
  <si>
    <t>17) відзначення державних свят, ювілеїв, видатних подій загальнодержавного та регіонального рівня та вшанування видатних особистостей</t>
  </si>
  <si>
    <t>18) обласні літературні премії</t>
  </si>
  <si>
    <t>19) організація та проведення навчань, конференцій, тренінгів, семінарів, курсів підвищення кваліфікації працівників галузі культури</t>
  </si>
  <si>
    <t xml:space="preserve">20) проведення заходів, спрямованих на утвердження статусу української мови як державної, розвиток гармонійної особистості </t>
  </si>
  <si>
    <t>21) проведення загальнодержавного конкурсу «Українська мова – мова єднання»</t>
  </si>
  <si>
    <t>22) організація Міжнародного фестивалю української культури «Відчуйте серцем Україну!» в м.Рені Одеської області</t>
  </si>
  <si>
    <t>23) проведення обласного фестивалю літературно-музичних композицій, моновистав та читців «Співець українського слова» (м.Одеса)</t>
  </si>
  <si>
    <t xml:space="preserve">24) проведення обласного конкурсу-фестивалю поетів-аматорів «Осінь в Бірзулі» </t>
  </si>
  <si>
    <t>25) фестиваль народного мистецтва «Козацька Бессарабія»</t>
  </si>
  <si>
    <t>26) проведення міжрегіональних письменницьких турів-обмінів «З Україною в серці»</t>
  </si>
  <si>
    <t xml:space="preserve">27) Проведення Літературного конкурсу письменників ім. В.Л.Мороза для молодих письменників за вклад у розвиток української літератури </t>
  </si>
  <si>
    <t>28) урочисті загальнодержавні заходи, обласні свята, Всеукраїнські та обласні фестивалі, конкурси, інші культурно-мистецькі заходи (у т.ч. обласний Фестиваль мов, Літературний місток пам'яті)</t>
  </si>
  <si>
    <t>29) щорічні обласні премії: імені П.Мирного, І.Котляревського, Ф. Рогового, О. Байрак, П. Ротача</t>
  </si>
  <si>
    <t xml:space="preserve">30) заходи з популяризації творчості українських письменників та зустрічі з сучасними українськими письменниками </t>
  </si>
  <si>
    <t xml:space="preserve">31) проведення соціологічного дослідження серед молоді на тему мовно-культурної ідентифікації </t>
  </si>
  <si>
    <t>32) створення музею-садиби Д.Білоуса, лауреата премії ім. Т.Г.Шевченка</t>
  </si>
  <si>
    <t>33) надання підтримки та створення умов для виробництва, поширення, збереження культурного продукту, виконаного українською мовою</t>
  </si>
  <si>
    <t>90/360000</t>
  </si>
  <si>
    <t>10/40000</t>
  </si>
  <si>
    <t>МКІП, ГО "Всеукраїнське товариство "Просвіта ім. Т. Шевченка" (за згодою)</t>
  </si>
  <si>
    <t>35/1050</t>
  </si>
  <si>
    <t>55/1650</t>
  </si>
  <si>
    <t>65/1950</t>
  </si>
  <si>
    <t>75/2250</t>
  </si>
  <si>
    <t>85/2550</t>
  </si>
  <si>
    <t>95/2850</t>
  </si>
  <si>
    <t>105/3150</t>
  </si>
  <si>
    <t>115/3450</t>
  </si>
  <si>
    <t>130/3900</t>
  </si>
  <si>
    <t>130/22800</t>
  </si>
  <si>
    <t>Обласні, Київська міська держадміністрації</t>
  </si>
  <si>
    <t>Одеська облдержадміністрація</t>
  </si>
  <si>
    <t>Дніпропетровська облдержадміністрація</t>
  </si>
  <si>
    <t>Івано-Франківська облдержадміністрація</t>
  </si>
  <si>
    <t>Київська облдержадміністрація</t>
  </si>
  <si>
    <t>Львівська облдержадміністрація</t>
  </si>
  <si>
    <t>Полтавська облдержадміністрація</t>
  </si>
  <si>
    <t>Сумська облдержадміністрація</t>
  </si>
  <si>
    <t>Черкаська облдержадміністрація</t>
  </si>
  <si>
    <t>Волинська облдержадміністрація</t>
  </si>
  <si>
    <t>Житомирська облдержадміністрація</t>
  </si>
  <si>
    <t>Тернопільська облдержадміністрація</t>
  </si>
  <si>
    <t>Херсонська облдержадміністрація</t>
  </si>
  <si>
    <t>Закарпатська облдержадміністрація</t>
  </si>
  <si>
    <t>Харківська облдержадміністрація</t>
  </si>
  <si>
    <t>МКІП, державна установа "Український інститут книги" (за згодою)</t>
  </si>
  <si>
    <t>1)  інформування громадян щодо  застосування норм законодавства про державну мову у різних сферах суспільного життя</t>
  </si>
  <si>
    <t>кількість програм/загальні обсяги (хв.)</t>
  </si>
  <si>
    <t>кількість технологій спеціального призначення, створених з використанням результатів проєкту</t>
  </si>
  <si>
    <t>кількість заходів</t>
  </si>
  <si>
    <t>кількість учасників</t>
  </si>
  <si>
    <t>обсяги (хв.)</t>
  </si>
  <si>
    <t>кількість створених центрів технологій логіко-лінгвістичних експертиз</t>
  </si>
  <si>
    <t>кількість заходів, од./кількість учасників, осіб</t>
  </si>
  <si>
    <t>кількість лауреатів, осіб</t>
  </si>
  <si>
    <t>кількість виступів</t>
  </si>
  <si>
    <t>кількість проєктів</t>
  </si>
  <si>
    <t>кількість конкурсів, проєктів</t>
  </si>
  <si>
    <t>кількість номінацій (проза, поезія, патріотична пісня)</t>
  </si>
  <si>
    <t>кількість конкурсантів</t>
  </si>
  <si>
    <t>кількість розглянутих творів</t>
  </si>
  <si>
    <t xml:space="preserve">кількість проведених соціологічних досліджень </t>
  </si>
  <si>
    <t>кількість відвідувачів (тис. осіб)</t>
  </si>
  <si>
    <t>охоплення споживачів, тис. осіб</t>
  </si>
  <si>
    <t>1) здійснення періодичного інформування щодо відповідних вимог мовного законодавства</t>
  </si>
  <si>
    <t>охоплення (тис. осіб)</t>
  </si>
  <si>
    <t>кількість серій/загальні обсяги (хв.)</t>
  </si>
  <si>
    <t>кількість випусків/загальні обсяги (хв.)</t>
  </si>
  <si>
    <t>1) реалізація проєкту з популяризації української мови "Українська - це модно"</t>
  </si>
  <si>
    <t>кількість роликів/загальні обсяги (хв.)</t>
  </si>
  <si>
    <t>обсяг (хв)</t>
  </si>
  <si>
    <t>кількість випусків/ загальні обсяги (хв)</t>
  </si>
  <si>
    <t>1) Вивчення громадської думки щодо мовних практик в Україні в рамках загальнонаціонального соціологічного дослідження (спостереження) у сфері культури</t>
  </si>
  <si>
    <t xml:space="preserve">2) тематичні ефіри Українського радіо щодо розвитку державної мовної політики </t>
  </si>
  <si>
    <t>3) всеукраїнський проєкт "Інтелектуальні системи опрацювання текстів. Застосування корпусних технологій і концептографічних систем типу ULISS, UNILEX, POLYHEDRON в освіті та інженерії знань. Інтелектуальні трансдисциплінарні інноваційно-інвестиційні системи"</t>
  </si>
  <si>
    <t>4) лінгвістичні технології спеціального призначення</t>
  </si>
  <si>
    <t>кількість проведених досліджень</t>
  </si>
  <si>
    <t>кількість інституцій, охоплених проєктом</t>
  </si>
  <si>
    <t>кількість учасників заходів, осіб</t>
  </si>
  <si>
    <t>кількість заходів, од./ кількість учасників, осіб</t>
  </si>
  <si>
    <t>кількість заходів, од./ кількість глядачів, осіб</t>
  </si>
  <si>
    <t>кількість показів фільмів</t>
  </si>
  <si>
    <t>кількість молоді, охопленої відповідними заходами (тис. осіб)</t>
  </si>
  <si>
    <t xml:space="preserve">кількість культурно-масових заходів </t>
  </si>
  <si>
    <t>кількість заходів/осіб</t>
  </si>
  <si>
    <t>кількість центрів/кількість охоплених осіб</t>
  </si>
  <si>
    <t>кількість користувачів</t>
  </si>
  <si>
    <t>кількість ефірів/загальні обсяги (хв.)</t>
  </si>
  <si>
    <t>1) відкриття мережі безкоштовних курсів з української мови</t>
  </si>
  <si>
    <t>2) розвиток і підтримка Національної платформи з вивчення української мови</t>
  </si>
  <si>
    <t>охоплення, осіб</t>
  </si>
  <si>
    <t>кількість уроків</t>
  </si>
  <si>
    <t>кількість курсів</t>
  </si>
  <si>
    <t xml:space="preserve">8) забезпечення доступу до  безкоштовних онлайн-курсів у бібліотеках та клубних закладах громад </t>
  </si>
  <si>
    <t>9) діяльність школи жестової мови при КЗ "Обласна бібліотека для юнацтва" Житомирської обласної ради</t>
  </si>
  <si>
    <t>10) відкриття курсів з поглибленого вивчення української мови для мешканців з тимчасово окупованих територій в закладах освіти</t>
  </si>
  <si>
    <t>11) експрес-курси «Українська для іноземців»</t>
  </si>
  <si>
    <t>кількість слухачів, осіб</t>
  </si>
  <si>
    <t>кількість проведених заходів</t>
  </si>
  <si>
    <t>кількість підручників</t>
  </si>
  <si>
    <t>кількість методичних матеріалів</t>
  </si>
  <si>
    <t>кількість вчителів</t>
  </si>
  <si>
    <t>кількість примірників видань</t>
  </si>
  <si>
    <t>кількість вчителів, охоплених навчанням вчителів</t>
  </si>
  <si>
    <t>кількість заходів, од./ кількість слухачів, осіб</t>
  </si>
  <si>
    <t>кількість лекцій, тренінгів</t>
  </si>
  <si>
    <t>90/270000</t>
  </si>
  <si>
    <t>10/30000</t>
  </si>
  <si>
    <t>кількість закордонних інституцій, охоплених проєктом</t>
  </si>
  <si>
    <t>1) всеукраїнський проєкт "Лінгвістичне забезпечення міжнародної діяльності, посольств та консульств України за кордоном"</t>
  </si>
  <si>
    <t>2) проведення виїзних засідань міжнародної конференції «Одеські етнографічні читання» в м.Тульча (Румунія), проведення тематичних заходів на теми, пов’язані з вивченням і популяризацією історії і культури українців в Румунії.</t>
  </si>
  <si>
    <t>моніторинг, аналітичні матеріали</t>
  </si>
  <si>
    <t>наукова експертиза (аналітичні матеріали, практичні рекомендації)</t>
  </si>
  <si>
    <t>кількість створених термінографічних систем</t>
  </si>
  <si>
    <t>кількість створених електронних лексикографічних систем</t>
  </si>
  <si>
    <t>1) "Олександр Опанасович Потебня. Вибрані праці у восьми томах". Укладання й видання перекладів праць О.О. Потебні українською мовою та науковий коментар до них</t>
  </si>
  <si>
    <t>2) створення і забезпечення діяльності центру моніторингу функціонування української мови в Україні</t>
  </si>
  <si>
    <t>3) створення і забезпечення діяльності експертної та консультаційної служби (правопис, упорядкування топонімів, відтопонімних утворень, словотворення)</t>
  </si>
  <si>
    <t>4) всеукраїнський проєкт "Система національної термінології і термінографії"</t>
  </si>
  <si>
    <t>5) всеукраїнський проєкт "Парсинг лексикографічних систем"</t>
  </si>
  <si>
    <t>кількість томів</t>
  </si>
  <si>
    <t>1) укладання й видання "Орфографічного словника української мови" за нормами Українського правопису в редакції 2019 р.</t>
  </si>
  <si>
    <t>2) укладання й видання "Академічного словника іншомовних слів" відповідно до  норм Українського правопису в редакції 2019 р.</t>
  </si>
  <si>
    <t>3) укладання й видання двомовного (українсько-англійського) енциклопедичного словника "Мовна політика та мовне планування: терміни і поняття"</t>
  </si>
  <si>
    <t>4) всеукраїнський проєкт "Національна словникова база"</t>
  </si>
  <si>
    <t>середньостатистична кількість користувачів електронних ресурсів національної словникової бази</t>
  </si>
  <si>
    <t>5) всеукраїнський проєкт "Український національний лінгвістичний корпус"</t>
  </si>
  <si>
    <t>кількість слововживань корпусу</t>
  </si>
  <si>
    <t>середньостатистична кількість користувачів Державного тезаурусу України</t>
  </si>
  <si>
    <t>кількість  примірників, од.</t>
  </si>
  <si>
    <t>6) державний тезаурус України</t>
  </si>
  <si>
    <t>7) державний лінгвістичний корпус нормативно-правової бази України</t>
  </si>
  <si>
    <t xml:space="preserve">8) забезпечення поповнення бібліотечних фондів книгами українською мовою, в т.ч.словниками для забезпечення вільного доступу до них користувачів </t>
  </si>
  <si>
    <t>кількість фільмів/загальні обсяги (хв.)</t>
  </si>
  <si>
    <t>кількість поведених курсів</t>
  </si>
  <si>
    <t>1) закупівля прав на документальне кіно про людей і місця</t>
  </si>
  <si>
    <t>2) закупівля прав на сучасне українське кіно</t>
  </si>
  <si>
    <t>3) закупівля прав на сучасні українські серіали</t>
  </si>
  <si>
    <t>4) навчання з постановки голосу, дикції та правильної фонетики для журналістів АТ "НСТУ"</t>
  </si>
  <si>
    <t>5) забезпечення професійного перекладу та озвучення іншомовних матеріалів, які транслюються АТ "НСТУ"</t>
  </si>
  <si>
    <t>кількість штатних перекладачів</t>
  </si>
  <si>
    <t>6) курси підвищення кваліфікації для літературних редакторів</t>
  </si>
  <si>
    <t>7) презентація українських книг, популязризація читання серед аудиторії, обговорення важливих соціальних, культурологічних, історичних тем, що висвітлюються в сучасній українській літературі</t>
  </si>
  <si>
    <t>8) спецпроєкт на Радіо "Культура"  про розвиток українського дубляжу - серія інтерв'ю з перекладачами, акторами дубляжу</t>
  </si>
  <si>
    <t>9) серія креативних роликів на Радіо "Промінь" "Навіть ліфти (банкомати, ноутбуки…) говорять українською"</t>
  </si>
  <si>
    <t xml:space="preserve">10) серія лінійних ефірів на Радіо "Промінь" про розвиток україномовного сегменту українського кіно </t>
  </si>
  <si>
    <t>11) тематичні ефіри на Українському радіо в рамках програми "Кінотренди"</t>
  </si>
  <si>
    <t>12) всеукраїнський проєкт "Інтелектуальні мовно-інформаційні інтерфейси"</t>
  </si>
  <si>
    <t>обсяги робочих словників інтелектуальних мовно-інформаційних інтерфейсів, слів</t>
  </si>
  <si>
    <t>кількість глядачів, осіб</t>
  </si>
  <si>
    <t>13) проведення Всеукраїнського учнівського кінофестивалю "ЖУК"</t>
  </si>
  <si>
    <t>14) проведення щорічного міжнародного фестивалю мистецтва кіно для дітей та підлітків "Чілдрен кінофест"</t>
  </si>
  <si>
    <t>15) проведення фестивалю екранних мистецтв "Пілігрім"</t>
  </si>
  <si>
    <t>кількість інформаційних продуктів</t>
  </si>
  <si>
    <t>кількість створеної медійної україномовної продукції</t>
  </si>
  <si>
    <t>кількість номерів</t>
  </si>
  <si>
    <t>кількість примірників, тис.</t>
  </si>
  <si>
    <t>кількість створених професійних відеозйомок україномовних вистав для дітей</t>
  </si>
  <si>
    <t>1) створення інформаційної україномовної продукції для дітей з історії України</t>
  </si>
  <si>
    <t>2) виробництво анімаційних серіалів для дітей віком 3-5 років</t>
  </si>
  <si>
    <t>3) виробництво анімаційних серіалів для дітей віком 6-10 років</t>
  </si>
  <si>
    <t>4) виробництво анімаційних серіалів для дітей віком 11-15 років</t>
  </si>
  <si>
    <t>5) виробництво анімаційних серіалів для підлітків</t>
  </si>
  <si>
    <t>6) створення щоденної програми на Радіо "Культура" "Вечірня колисанка" за творами сучасних українських письменників для дітей</t>
  </si>
  <si>
    <t>7) всеукраїнський проєкт "Електронне навчання"</t>
  </si>
  <si>
    <t>8) забезпечення випуску літературного журналу для дітей та юнацтва "Діє-Слово"</t>
  </si>
  <si>
    <t>9) видання соціально-значущих книг місцевих авторів</t>
  </si>
  <si>
    <t>10) виготовлення телеверсій україномовних вистав для дітей</t>
  </si>
  <si>
    <t>кількість сюжетів і тематичних програм</t>
  </si>
  <si>
    <t>кількість книг, придбаних із застосуванням сертифікатів (тис.од)</t>
  </si>
  <si>
    <t>кількість програм, спрямованих на популяризацію читання в Україні</t>
  </si>
  <si>
    <t>кількість міжнародних заходів, у яких взято участь</t>
  </si>
  <si>
    <t>кількість організованих і проведених міжнародних та національних заходів</t>
  </si>
  <si>
    <t>кількість придбаних книг в тому числі електронних  (тис.од)</t>
  </si>
  <si>
    <t>кількість підтриманих електронних ресурсів (од)</t>
  </si>
  <si>
    <t>кількість перекладів творів іноземної літератури державною мовою</t>
  </si>
  <si>
    <t>кількість перекладів творів української літератури іноземними мовами</t>
  </si>
  <si>
    <t>кількість підготовлених та виданих книжкових видань творів української літератури (в т.ч. на виконання актів Президента України, Верховної Ради України та Кабінету Міністрів України, а також книжкових видань, надрукованих рельєфно-крапковим шрифтом (шрифтом Брайля))</t>
  </si>
  <si>
    <t>кількість проведених програм і заходів популяризації читання</t>
  </si>
  <si>
    <t>кількість  написаних (створених) нових літературних творів державною мовою</t>
  </si>
  <si>
    <t>кількість придбаних книг (тис.книг)</t>
  </si>
  <si>
    <t>кількість примірників</t>
  </si>
  <si>
    <t>кількість переможців</t>
  </si>
  <si>
    <t>кількість примірників надрукованих книг українською мовою, в т.ч. перекладених на українську, од.</t>
  </si>
  <si>
    <t>кількість назв, од./ кількість примірників, од.</t>
  </si>
  <si>
    <t>кількість назв</t>
  </si>
  <si>
    <t>кількість примірників закуплених україномовних книг</t>
  </si>
  <si>
    <t>кількість єкземплярів</t>
  </si>
  <si>
    <t>кількість виданих творів</t>
  </si>
  <si>
    <t>кількість примірників видань, документів</t>
  </si>
  <si>
    <t>кількість найменувань видань народознавчої та краєзнавчої тематики</t>
  </si>
  <si>
    <t>кількість найменувань видань, документів</t>
  </si>
  <si>
    <t>кількість найменувань видань</t>
  </si>
  <si>
    <t>30) видання тематичної літератури до визначних і пам’ятних дат</t>
  </si>
  <si>
    <t>29) забезпечення випуску видань місцевих авторів художньої, публіцистичної, краєзнавчої та культурно-освітньої спрямованості</t>
  </si>
  <si>
    <t>28) сприяння виданню суспільно важливих книг місцевих авторів, краєзнавців, науковців</t>
  </si>
  <si>
    <t>27) підготовка та видання ілюстрованих видань  етнографічної, краєзнавчої тематики, видань про елементи нематеріальної культурної спадщини Сумщини</t>
  </si>
  <si>
    <t xml:space="preserve">26) комплектування бібліотечних фондів україномовними виданнями </t>
  </si>
  <si>
    <t xml:space="preserve">25) видання соціально значущих літературних творів місцевих авторів, що популяризують традиції та історію рідного краю, згідно відбору </t>
  </si>
  <si>
    <t xml:space="preserve">24) поповнення бібліотечних фондів кращими зразками української літератури </t>
  </si>
  <si>
    <t xml:space="preserve">23) проєкти, акції, фестивалі, виставкові та ярмаркові заходи, спрямовані на популяризацію книги та читання </t>
  </si>
  <si>
    <t>22) проведення мистецького конкурсу "Кращі книги Львівщини"</t>
  </si>
  <si>
    <t xml:space="preserve">21) промоція та популяризація регіональної україномовної книги шляхом проведення виїзних книжкових виставок-ярмарків </t>
  </si>
  <si>
    <t>кількість проведених виїзних книжкових виставок-ярмарків</t>
  </si>
  <si>
    <t>20) поповнення бібліотечних фондів книжковою продукцією</t>
  </si>
  <si>
    <t xml:space="preserve">19) забезпечення видання  українською мовою книг, збірників, буклетів, альбомів з історії та сьогодення, духовного, культурно-мистецького життя Київщини та творчості провідних митців краю
</t>
  </si>
  <si>
    <t>18) регіональна програма підтримки книговидання</t>
  </si>
  <si>
    <t>17) проведення конкурсу "Краща книга року"</t>
  </si>
  <si>
    <t>16) проведення ярмарку - книжкової гостини «Сонячне слово»</t>
  </si>
  <si>
    <t>15) випуск соціально значущої літератури місцевих авторів</t>
  </si>
  <si>
    <t xml:space="preserve">14) створення серії передач на Радіо Культура про про роботу перекладачів, які перекладають з української на інші мови </t>
  </si>
  <si>
    <t xml:space="preserve">13) гранти бібліотекам для поповнення бібліотечних фондів книжковою продукцією </t>
  </si>
  <si>
    <t>12) гранти на написання авторами (створення) нових літературних творів державною мовою</t>
  </si>
  <si>
    <t xml:space="preserve">11) гранти на організацію та проведення програм і заходів популяризації читання </t>
  </si>
  <si>
    <t>10) гранти на підготовку та видання книжкових видань творів української літератури (в т.ч. на виконання актів Президента України, Верховної Ради України та Кабінету Міністрів України, а також надрукованих рельєфно-крапковим шрифтом (шрифтом Брайля)</t>
  </si>
  <si>
    <t>9) гранти на переклад творів української літератури іноземними мовами</t>
  </si>
  <si>
    <t>8) гранти на переклад творів іноземної літератури державною мовою</t>
  </si>
  <si>
    <t>7) створення і підтримка електронних ресурсів для популяризації української літератури, в т.ч забезпечення функціонування та технічна  підтримка  «Української цифрової бібліотеки»</t>
  </si>
  <si>
    <t xml:space="preserve">6) придбання та доставка книжкової продукції для поповнення бібліотечних фондів </t>
  </si>
  <si>
    <t>5) здійснення моніторингу та експертизи, спрямованих на прогнозування напрямів розвитку книговидавничої сфери, проведення досліджень, спрямованих на вивчення стану книжкового ринку, читання, читацького попиту, потреби у книжкових виданнях у бібліотеках тощо</t>
  </si>
  <si>
    <t xml:space="preserve">3) забезпечення участі у закордонних  міжнародних заходах з метою  реалізації програм популяризації читання, української літератури </t>
  </si>
  <si>
    <t>4) організація і проведення міжнародних та національних заходів,  які проводяться на території України та спрямовані на реалізацію програм популяризації читання, української літератури в Україні та за кордоном</t>
  </si>
  <si>
    <t>2) реалізація програм, спрямованих на популяризацію читання в Україні, в тому числі на організацію та проведення конкурсів, у тому числі надання премій, стипендій їх переможцям</t>
  </si>
  <si>
    <t>1) реалізація програми надання щорічної натуральної допомоги у вигляді сертифіката на придбання книг учням закладів загальної середньої освіти</t>
  </si>
  <si>
    <t>кількість інформаційних матеріалів</t>
  </si>
  <si>
    <t>кількість одиниць відео та аудіоконтенту, трансльованих у соцмережах та медіа</t>
  </si>
  <si>
    <t>кількість поличок</t>
  </si>
  <si>
    <t>2) виробництво телевізійних новин (без урахування повторних показів) з урахуванням обсягів виробництва регіональних філій</t>
  </si>
  <si>
    <t>4) сюжети у  міжрегіональному шоу</t>
  </si>
  <si>
    <t xml:space="preserve">5) тематичні наповнення ефіру документальними освітніми програмами про походження української мови та її розвиток
</t>
  </si>
  <si>
    <t>6) тематичні лінійні просвітницькі ефіри на Українському радіо</t>
  </si>
  <si>
    <t>7) інформування споживачів (створення  і розповсюдження відеороликів, виступи на ТБ, по радіоканалам, та т.ін.), продавців товарів, надавачів послуг та виконавців робіт щодо нормативного врегулювання питання використання державної мови у відповідних сферах суспільного життя</t>
  </si>
  <si>
    <t>8) організація інформаційних поличок про порядок застосування норм законодавства про державну мову</t>
  </si>
  <si>
    <t>Разом за завданням 1</t>
  </si>
  <si>
    <t>Разом за завданням 2</t>
  </si>
  <si>
    <t>Разом за завданням 3</t>
  </si>
  <si>
    <t>Разом за завдання 4</t>
  </si>
  <si>
    <t>Разом за завданням 5</t>
  </si>
  <si>
    <t>Разом за завданням 6</t>
  </si>
  <si>
    <t>Разом за завданням 7</t>
  </si>
  <si>
    <t>Разом за завданням 8</t>
  </si>
  <si>
    <t>Разом за завданням 9</t>
  </si>
  <si>
    <t>Разом за завданням 10</t>
  </si>
  <si>
    <t>Разом за завданням 11</t>
  </si>
  <si>
    <t>Разом за завданням 12</t>
  </si>
  <si>
    <t>Разом за завданням 13</t>
  </si>
  <si>
    <t xml:space="preserve"> за завданням 14</t>
  </si>
  <si>
    <t>Разом за завданням 15</t>
  </si>
  <si>
    <t>обласний бюджет</t>
  </si>
  <si>
    <t xml:space="preserve">5) підтримка діяльності КУ "Одеський обласний центр української культури", у тому числі щодо реалізації державної мовної політики </t>
  </si>
  <si>
    <t>кількість книг, виданих учням</t>
  </si>
  <si>
    <t>7. Запровадження і проведення іспитів на рівень володіння державною мовою, а також міжнародного сертифікаційного іспиту з української мови як іноземної на підставі затверджених вимог до рівнів володіння українською мовою як іноземною А1-С2 (відповідно до Загальноєвропейських рекомендацій з мовної освіти: вивчення, викладання, оцінювання) для іноземців, які виявили бажання вивчати українську мову</t>
  </si>
  <si>
    <t>3) Напрацювання та затвердження стандарту відеоігрової термінології</t>
  </si>
  <si>
    <t>Національна комісія зі стандартів державної мови</t>
  </si>
  <si>
    <t>затверджено стандарт відеоігрової термінології</t>
  </si>
  <si>
    <t>630/63000</t>
  </si>
  <si>
    <t>70/7000</t>
  </si>
  <si>
    <t>кількість занять/кількість слухачів</t>
  </si>
  <si>
    <t>30000/22</t>
  </si>
  <si>
    <t>2000/2</t>
  </si>
  <si>
    <t>4000/2</t>
  </si>
  <si>
    <t>4000/3</t>
  </si>
  <si>
    <t xml:space="preserve">кількість складених іноземцями іспитів на рівні В1 - В2/кількість створених іспитових майданчиків </t>
  </si>
  <si>
    <t>2) створення окремого лоту в рамках грантової програми Українського культурного фонду, спрямованого на підтримку проєктів щодо популяризації державної мови</t>
  </si>
  <si>
    <t>кількість проєктів, поданих до Українського культурного фонду для отримання фінансування</t>
  </si>
  <si>
    <t>4) виробництво музично-розважальних програм (Унікальні регіони)</t>
  </si>
  <si>
    <t>5) виробництво анімаційних серіалів для дорослих</t>
  </si>
  <si>
    <t xml:space="preserve">6) освітньо-розважальна програма щодо норм української мови </t>
  </si>
  <si>
    <t>7) концертні програми "UA Культура", спрямовані на популяризацію української мови через музичні твори</t>
  </si>
  <si>
    <t>8) читання української поезії. Міжпрограмні ролики</t>
  </si>
  <si>
    <t>9) тематичні сюжети в "Суспільній студії" про розбудову сучасного українського суспільства</t>
  </si>
  <si>
    <t>10) обговорення ролі української мови в сучасному суспільстві в рамках суспільно-політичного проєкту "Зворотній відлік"</t>
  </si>
  <si>
    <t>11) "Країна пісень" (популяризація української народної пісні)</t>
  </si>
  <si>
    <t>12) радіоблог на Радіо "Культура" про новели українського правопису</t>
  </si>
  <si>
    <t>13) серія мотиваційних роликів на Радіо "Промінь" "Говорити українською - круто"</t>
  </si>
  <si>
    <t>14) серія міжпрограмних роликів на Українському радіо про особливості діалектів, слів, словотвору в регіонах країни</t>
  </si>
  <si>
    <t>15) мовна гра "Чорним по білому" на Українському радіо</t>
  </si>
  <si>
    <t>16) літературні та музичні фестивалі, конкурси, концертна діяльність</t>
  </si>
  <si>
    <t>17) обласний конкурс відеороликів "Українська - це модно!"</t>
  </si>
  <si>
    <t xml:space="preserve">18) обласний поетичний конкурс "Ода рідному слову" серед учнів 1-9 класів </t>
  </si>
  <si>
    <t>19) молодіжний обласний конкурс скоромовок "Волинський суперщебетун"</t>
  </si>
  <si>
    <t xml:space="preserve">20) обласне поетичне свято "Читаємо Шевченка разом" </t>
  </si>
  <si>
    <t>21) обласний літературний конкурс поетичних та прозових творів творчої молоді "Неповторність"</t>
  </si>
  <si>
    <t xml:space="preserve">22) обласний  конкурс юнних казкарів "Казку складаю сам" серед учнів 1-9 класів </t>
  </si>
  <si>
    <t>23) обласний літературний конкурс "Думи і мрії" серед читачів-учнів 2-11 класів</t>
  </si>
  <si>
    <t>24) заходи, спрямовані на формування сприйняття української мови серед населення як елемента національної безпеки</t>
  </si>
  <si>
    <t>25) розширення сфери застосування української мови дітьми та молоддю як невід’ємного елемента національно- патріотичного виховання</t>
  </si>
  <si>
    <t>26) всеукраїнська премія ім. І. Огієнка</t>
  </si>
  <si>
    <t>27) обласна краєзнавча премія ім. М. Костриці</t>
  </si>
  <si>
    <t>28) обласна літературно-мистецька премія ім. Лесі Українки</t>
  </si>
  <si>
    <t>29) обласний конкурс виконавців художнього слова ім. Т. Шевченка «Єднаймо Україну Тарасовим словом»</t>
  </si>
  <si>
    <t>30) всеукраїнські, обласні, регіональні заходи: фестивалі, конкурси, концертні програми, акції, проєкти, спрямовані на підтримку і популяризацію української  мови, підвищення престижу її використання</t>
  </si>
  <si>
    <t>31) створення нових шоу-програм та вистав за п'єсами українських сучасних драматургів за участю акторів КП КОР "Київський  академічний обласний музично-драматичний театр ім. П. Саксаганського"</t>
  </si>
  <si>
    <t>32) проєкт "Плеяда патріотичного кіно просто неба"</t>
  </si>
  <si>
    <t xml:space="preserve">33) проведення та підтримка молодіжних проєктів та заходів, спрямованих на пропаганду української мови  як основного елемента національної ідентифікації </t>
  </si>
  <si>
    <t>34) організація та проведення культурно-масових заходів національно-патріотичної тематики, спрямованих на популяризацію української мови та національної ідентичності</t>
  </si>
  <si>
    <t xml:space="preserve">35) проведення соціологічного дослідження серед молоді на тему мовно-культурної ідентифікації </t>
  </si>
  <si>
    <t xml:space="preserve">36) соціальний освітній проєкт «ЗНО без стресу» </t>
  </si>
  <si>
    <t xml:space="preserve">37) проєкт «Українська мова — мова нації», лекції з української мови </t>
  </si>
  <si>
    <t>38) «Експрес-уроки української мови»</t>
  </si>
  <si>
    <t>39) тренінги з української мови</t>
  </si>
  <si>
    <t>40) квести з української мови</t>
  </si>
  <si>
    <t>41) наукові лінгвістичні читання</t>
  </si>
  <si>
    <t>42) цикл книжкових виставок з мовознавства</t>
  </si>
  <si>
    <t>43) методичні рекомендації «З рідним словом міцніє держава»</t>
  </si>
  <si>
    <t>44) воркшоп «Пиши та говори правильно»</t>
  </si>
  <si>
    <t>45) інформаційний дайджест «Мова. Нація. Держава»</t>
  </si>
  <si>
    <t xml:space="preserve">1) проведення круглих столів, форумів, семінарів-нарад, інших заходів з питань формування та реалізації державної мовної політики </t>
  </si>
  <si>
    <t>МОН</t>
  </si>
  <si>
    <t>Кількість виданих сертифікатів особам, які зобов’язані володіти державною мовою та застосовувати її під час виконання службових обов’язків/особам, які мають намір набути громадянство України</t>
  </si>
  <si>
    <t>138000/1200</t>
  </si>
  <si>
    <t>138000/1300</t>
  </si>
  <si>
    <t>138000/1400</t>
  </si>
  <si>
    <t>138000/1500</t>
  </si>
  <si>
    <t>138000/1600</t>
  </si>
  <si>
    <t>138000/1700</t>
  </si>
  <si>
    <t>138000/1800</t>
  </si>
  <si>
    <t>138000/1900</t>
  </si>
  <si>
    <t>138000/2000</t>
  </si>
  <si>
    <t>1242000/14400</t>
  </si>
  <si>
    <t>2) розроблення та запровадження іспиту на рівень володіння українською мовою як іноземною на рівні В1 - В2 зі створенням нових іспитових майданчиків, у тому числі за кордоном</t>
  </si>
  <si>
    <t>1) проведення іспитів та видача сертифікатів на рівень володіння державною мовою</t>
  </si>
  <si>
    <t xml:space="preserve">кількість створених електронних підручників </t>
  </si>
  <si>
    <t>1) розроблення онлайн-курсу для вчителів щодо вивчення укрїнської мови (початкова освіта)</t>
  </si>
  <si>
    <t>2) розроблення онлайн-курсу для вчителів щодо вивчення укрїнської мови (базова освіта)</t>
  </si>
  <si>
    <t>3) розроблення онлайн-курсу для вчителів щодо вивчення укрїнської мови (профільна освіта)</t>
  </si>
  <si>
    <t>4) розроблення онлайн-курсу для вчителів щодо оцінювання результатів навчання мовно-літературної галузі</t>
  </si>
  <si>
    <t>кількість осіб, які пройшли курс</t>
  </si>
  <si>
    <t>5) затвердження модельних програм з української мови для 10-12 класів закладів загальної середньої освіти</t>
  </si>
  <si>
    <t>кількість розроблених програм</t>
  </si>
  <si>
    <t>1) розроблення онлайн-курсу для широкого загалу з української мови і культури (базовий рівень)</t>
  </si>
  <si>
    <t>2) розроблення онлайн-курсу для широкого загалу з української мови і культури (просунутий рівень)</t>
  </si>
  <si>
    <t>3) виробництво науково-освітніх та пізнавальних програм</t>
  </si>
  <si>
    <t>4) виробництво циклу програм стосовно розвінчання міфів щодо української мови</t>
  </si>
  <si>
    <t>5) виробництво циклу програм про видатних сучасників</t>
  </si>
  <si>
    <t>6) виробництво телепроєкту "Ідемо в музей"</t>
  </si>
  <si>
    <t>7) створення серії передач на Радіо "Культура" про видатних діячів української історії</t>
  </si>
  <si>
    <t>8) підготовка та демонстрація на регіональних телеканалах тематичних народознавчих програм новорічно-різдвяного циклу для дитячої аудиторії</t>
  </si>
  <si>
    <t>6) видання, придбання та доставка підручників та посібників</t>
  </si>
  <si>
    <t>кількість примірників підручників та посібників</t>
  </si>
  <si>
    <t>3) розроблення мобільного додатку з вивчення української мови</t>
  </si>
  <si>
    <t>кількість завантажень додатку</t>
  </si>
  <si>
    <t>0</t>
  </si>
  <si>
    <t>4) запровадження та проведення курсів удосконалення знань з української мови для ветеранів війни і членів їх сімей</t>
  </si>
  <si>
    <t>5) Розроблення онлайн-курсу для вчителів щодо навчання українською мовою предметів різних освітніх галузей (базовий курс)</t>
  </si>
  <si>
    <t>6) Розроблення онлайн-курсу для вчителів щодо навчання українською мовою предметів різних освітніх галузей (поглиблений курс)</t>
  </si>
  <si>
    <t>7) серія лінійних ефірів "Будь в курсі про курси" (інформування щодо можливостей вивчення мови)</t>
  </si>
  <si>
    <t>7) всеукраїнський проєкт "Електронний підручник"</t>
  </si>
  <si>
    <t>8) введення обов’язкового модуля з української мови на курсах підвищення кваліфікації усіх категорій педагогічних працівників "Реалізація компетентності "володіння українською /державною мовою" у професійній діяльності сучасного вчителя предметника</t>
  </si>
  <si>
    <t>9) забезпечення закладів освіти галузі культури підручниками та посібниками, іншою навчальною, пізнавальною і художньою літературою українською мовою</t>
  </si>
  <si>
    <t>3) виробництво радіо новин (без урахування повторних показів) з урахуванням обсягів виробництва регіональних філій</t>
  </si>
  <si>
    <t>10) створення хрестоматії з української літератури для учнів загальноосвітніх шкіл з творів письменників Житомирщини</t>
  </si>
  <si>
    <t>11) створення постійної рубрики в журналі “Житомирщина педагогічна” для вчителів української мови і літератури, з метою поширення передового педагогічного досвіду</t>
  </si>
  <si>
    <t>12) регіональний конкурс “Вчитель української мови і літератури”</t>
  </si>
  <si>
    <t xml:space="preserve">14) поповнення фондів бібліотек загальноосвітніх навчальних закладів сучасною книжковою продукцією українською мовою </t>
  </si>
  <si>
    <t>13) проведення тематичних онлайн експозицій</t>
  </si>
  <si>
    <t>15) створення та підтримка ресурсу для онлайн спілкування професійної спільноти вчителів української мови</t>
  </si>
  <si>
    <t>16) забезпечення видання суспільнозначущої літератури українською мовою (художньої, наукової, методичної)</t>
  </si>
  <si>
    <t>17) створення та підтримка на порталі КЗ "Житомирський ОІППО" ЖОР центру коучів з української мови та літератури</t>
  </si>
  <si>
    <t>18) створення репозитарію КЗ "Житомирський ОІППО" ЖОР для вчителів української мовти й літератури</t>
  </si>
  <si>
    <t>19) проведення семінарів, майстер-класів; забезпечення участі у міжнародних, всеукраїнських, обласних олімпіадах, конкурсах тощо; 
підтримка і заохочення творчої молоді та педагогічних працівників</t>
  </si>
  <si>
    <t>20) створення навчальних підручників "Українська мова" для шкіл (класів) з навчанням молдовською мовою для 5-9 класів відповідно до Модельних навчальних програм з української мови для шкіл (класів) з навчання молдовською мовою на основі Нового державного стандарту базової середньої освіти 2020 року</t>
  </si>
  <si>
    <t xml:space="preserve">21) розроблення навчально-методичних матеріалів для вчителів української мови та літератури до підручників "Українська мова та література" (5-9 класи) з навчанням молдовською мовою. </t>
  </si>
  <si>
    <t>22) розроблення навчально-методичних матеріалів, методичних рекомендацій, порад, презентацій, напрацювань з української мови та літератури для вчителів-філологів та здобувачів загальної середньої освіти і розміщення їх на сайті Академії неперервної освіти</t>
  </si>
  <si>
    <t xml:space="preserve">23) проведення тренінгових та проєктних занять, майстер-класів, круглих столів з учителями предметниками різних кваліфікаційних категорій щодо розвитку та удосконалення професійної компетентності педагогів </t>
  </si>
  <si>
    <t xml:space="preserve">24) проведення семінарів та колоквіумів з проблематики функціонування комептентнісного навчання "Нова українська школа" у закладах загальної середньої освіти Одещини. </t>
  </si>
  <si>
    <t>25) поповнення бібліотечних фондів закладів освіти методичними посібниками й дидактичними матеріалами для вчителів (викладачів) української мови і літератури та інших дисциплін (з урахуванням упровадження «Нового українського правопису»)</t>
  </si>
  <si>
    <t>26) курси підвищення кваліфікації педагогічних працівників (лекції, семінарські та практичні заняття:  «Ділова українська мова»,  «Новий "Український правопис” і проблеми внормування сучасної української літературної мови»)</t>
  </si>
  <si>
    <t>27) проведення майстер-класів, педагогічних студій для вчителів  з питань викладання української мови як державної та з викладання навчальних предметів українською мовою</t>
  </si>
  <si>
    <t xml:space="preserve">28) проведення у системі курсів підвищення фахової кваліфікації педагогічних працівників навчальних занять з української мови
</t>
  </si>
  <si>
    <t>29) курси підвищення кваліфікації для педагогів, працівників закладів культури та мистецької освіти</t>
  </si>
  <si>
    <t>30) семінари, конференції, курси підвищення кваліфікації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</si>
</sst>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"/>
    <numFmt numFmtId="166" formatCode="#,##0.0000"/>
    <numFmt numFmtId="167" formatCode="#,##0.000"/>
    <numFmt numFmtId="168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right" vertical="top" wrapText="1"/>
    </xf>
    <xf numFmtId="0" fontId="2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167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justify" vertical="top" wrapText="1"/>
    </xf>
    <xf numFmtId="16" fontId="4" fillId="0" borderId="1" xfId="0" applyNumberFormat="1" applyFont="1" applyFill="1" applyBorder="1" applyAlignment="1">
      <alignment horizontal="justify" vertical="top" wrapText="1"/>
    </xf>
    <xf numFmtId="164" fontId="4" fillId="0" borderId="1" xfId="0" applyNumberFormat="1" applyFont="1" applyFill="1" applyBorder="1" applyAlignment="1">
      <alignment horizontal="justify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vertical="top" wrapText="1"/>
    </xf>
    <xf numFmtId="167" fontId="1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left" vertical="top"/>
    </xf>
    <xf numFmtId="0" fontId="6" fillId="0" borderId="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7"/>
  <sheetViews>
    <sheetView tabSelected="1" zoomScale="60" zoomScaleNormal="60" workbookViewId="0">
      <selection activeCell="A181" sqref="A181:A195"/>
    </sheetView>
  </sheetViews>
  <sheetFormatPr defaultRowHeight="14.5" x14ac:dyDescent="0.35"/>
  <cols>
    <col min="1" max="1" width="34.36328125" customWidth="1"/>
    <col min="2" max="2" width="17.6328125" customWidth="1"/>
    <col min="3" max="3" width="14.26953125" bestFit="1" customWidth="1"/>
    <col min="4" max="4" width="11.453125" bestFit="1" customWidth="1"/>
    <col min="5" max="5" width="11.7265625" bestFit="1" customWidth="1"/>
    <col min="6" max="12" width="11.08984375" bestFit="1" customWidth="1"/>
    <col min="13" max="13" width="20.1796875" customWidth="1"/>
    <col min="14" max="14" width="22.36328125" customWidth="1"/>
    <col min="15" max="15" width="17" customWidth="1"/>
    <col min="16" max="16" width="19.08984375" customWidth="1"/>
    <col min="19" max="19" width="8.81640625" customWidth="1"/>
  </cols>
  <sheetData>
    <row r="1" spans="1:25" ht="43.5" customHeight="1" x14ac:dyDescent="0.35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76" customHeight="1" x14ac:dyDescent="0.4">
      <c r="A2" s="16" t="s">
        <v>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2" customHeight="1" x14ac:dyDescent="0.35">
      <c r="A3" s="18" t="s">
        <v>0</v>
      </c>
      <c r="B3" s="18" t="s">
        <v>1</v>
      </c>
      <c r="C3" s="18" t="s">
        <v>2</v>
      </c>
      <c r="D3" s="18"/>
      <c r="E3" s="18"/>
      <c r="F3" s="18"/>
      <c r="G3" s="18"/>
      <c r="H3" s="18"/>
      <c r="I3" s="18"/>
      <c r="J3" s="18"/>
      <c r="K3" s="18"/>
      <c r="L3" s="18"/>
      <c r="M3" s="19" t="s">
        <v>5</v>
      </c>
      <c r="N3" s="19" t="s">
        <v>6</v>
      </c>
      <c r="O3" s="19" t="s">
        <v>7</v>
      </c>
      <c r="P3" s="19" t="s">
        <v>8</v>
      </c>
      <c r="Q3" s="18" t="s">
        <v>9</v>
      </c>
      <c r="R3" s="18"/>
      <c r="S3" s="18"/>
      <c r="T3" s="18"/>
      <c r="U3" s="18"/>
      <c r="V3" s="18"/>
      <c r="W3" s="18"/>
      <c r="X3" s="18"/>
      <c r="Y3" s="18"/>
    </row>
    <row r="4" spans="1:25" ht="18" x14ac:dyDescent="0.35">
      <c r="A4" s="18"/>
      <c r="B4" s="18"/>
      <c r="C4" s="18" t="s">
        <v>4</v>
      </c>
      <c r="D4" s="18" t="s">
        <v>3</v>
      </c>
      <c r="E4" s="18"/>
      <c r="F4" s="18"/>
      <c r="G4" s="18"/>
      <c r="H4" s="18"/>
      <c r="I4" s="18"/>
      <c r="J4" s="18"/>
      <c r="K4" s="18"/>
      <c r="L4" s="18"/>
      <c r="M4" s="19"/>
      <c r="N4" s="19"/>
      <c r="O4" s="19"/>
      <c r="P4" s="19"/>
      <c r="Q4" s="20">
        <v>2022</v>
      </c>
      <c r="R4" s="20">
        <v>2023</v>
      </c>
      <c r="S4" s="20">
        <v>2024</v>
      </c>
      <c r="T4" s="20">
        <v>2025</v>
      </c>
      <c r="U4" s="20">
        <v>2026</v>
      </c>
      <c r="V4" s="20">
        <v>2027</v>
      </c>
      <c r="W4" s="20">
        <v>2028</v>
      </c>
      <c r="X4" s="20">
        <v>2029</v>
      </c>
      <c r="Y4" s="20">
        <v>2030</v>
      </c>
    </row>
    <row r="5" spans="1:25" ht="99.5" customHeight="1" x14ac:dyDescent="0.35">
      <c r="A5" s="18"/>
      <c r="B5" s="18"/>
      <c r="C5" s="18"/>
      <c r="D5" s="21">
        <v>2022</v>
      </c>
      <c r="E5" s="21">
        <v>2023</v>
      </c>
      <c r="F5" s="21">
        <v>2024</v>
      </c>
      <c r="G5" s="21">
        <v>2025</v>
      </c>
      <c r="H5" s="21">
        <v>2026</v>
      </c>
      <c r="I5" s="21">
        <v>2027</v>
      </c>
      <c r="J5" s="21">
        <v>2028</v>
      </c>
      <c r="K5" s="21">
        <v>2029</v>
      </c>
      <c r="L5" s="21">
        <v>2030</v>
      </c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</row>
    <row r="6" spans="1:25" ht="163.5" customHeight="1" x14ac:dyDescent="0.35">
      <c r="A6" s="22" t="s">
        <v>10</v>
      </c>
      <c r="B6" s="23" t="s">
        <v>256</v>
      </c>
      <c r="C6" s="14">
        <v>9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24" t="s">
        <v>252</v>
      </c>
      <c r="N6" s="24" t="s">
        <v>151</v>
      </c>
      <c r="O6" s="24" t="s">
        <v>12</v>
      </c>
      <c r="P6" s="14">
        <f>Q6+R6+S6+T6+U6+V6+W6+X6+Y6</f>
        <v>2.6999999999999997</v>
      </c>
      <c r="Q6" s="25">
        <v>0.3</v>
      </c>
      <c r="R6" s="25">
        <v>0.3</v>
      </c>
      <c r="S6" s="25">
        <v>0.3</v>
      </c>
      <c r="T6" s="25">
        <v>0.3</v>
      </c>
      <c r="U6" s="25">
        <v>0.3</v>
      </c>
      <c r="V6" s="25">
        <v>0.3</v>
      </c>
      <c r="W6" s="25">
        <v>0.3</v>
      </c>
      <c r="X6" s="25">
        <v>0.3</v>
      </c>
      <c r="Y6" s="25">
        <v>0.3</v>
      </c>
    </row>
    <row r="7" spans="1:25" ht="77.5" x14ac:dyDescent="0.35">
      <c r="A7" s="22"/>
      <c r="B7" s="23" t="s">
        <v>227</v>
      </c>
      <c r="C7" s="14" t="s">
        <v>53</v>
      </c>
      <c r="D7" s="26" t="s">
        <v>52</v>
      </c>
      <c r="E7" s="26" t="s">
        <v>52</v>
      </c>
      <c r="F7" s="26" t="s">
        <v>52</v>
      </c>
      <c r="G7" s="26" t="s">
        <v>52</v>
      </c>
      <c r="H7" s="26" t="s">
        <v>52</v>
      </c>
      <c r="I7" s="26" t="s">
        <v>52</v>
      </c>
      <c r="J7" s="26" t="s">
        <v>52</v>
      </c>
      <c r="K7" s="26" t="s">
        <v>52</v>
      </c>
      <c r="L7" s="26" t="s">
        <v>52</v>
      </c>
      <c r="M7" s="3" t="s">
        <v>253</v>
      </c>
      <c r="N7" s="24" t="s">
        <v>51</v>
      </c>
      <c r="O7" s="24" t="s">
        <v>12</v>
      </c>
      <c r="P7" s="27">
        <f>Q7+R7+S7+T7+U7+V7+W7+X7+Y7</f>
        <v>0.09</v>
      </c>
      <c r="Q7" s="6">
        <v>0.01</v>
      </c>
      <c r="R7" s="6">
        <v>0.01</v>
      </c>
      <c r="S7" s="6">
        <v>0.01</v>
      </c>
      <c r="T7" s="6">
        <v>0.01</v>
      </c>
      <c r="U7" s="6">
        <v>0.01</v>
      </c>
      <c r="V7" s="6">
        <v>0.01</v>
      </c>
      <c r="W7" s="6">
        <v>0.01</v>
      </c>
      <c r="X7" s="6">
        <v>0.01</v>
      </c>
      <c r="Y7" s="6">
        <v>0.01</v>
      </c>
    </row>
    <row r="8" spans="1:25" ht="277.5" customHeight="1" x14ac:dyDescent="0.35">
      <c r="A8" s="22"/>
      <c r="B8" s="23" t="s">
        <v>257</v>
      </c>
      <c r="C8" s="14">
        <v>300</v>
      </c>
      <c r="D8" s="6">
        <v>5</v>
      </c>
      <c r="E8" s="6">
        <v>5</v>
      </c>
      <c r="F8" s="6">
        <v>5</v>
      </c>
      <c r="G8" s="6">
        <v>15</v>
      </c>
      <c r="H8" s="6">
        <v>20</v>
      </c>
      <c r="I8" s="6">
        <v>30</v>
      </c>
      <c r="J8" s="6">
        <v>50</v>
      </c>
      <c r="K8" s="6">
        <v>70</v>
      </c>
      <c r="L8" s="6">
        <v>100</v>
      </c>
      <c r="M8" s="24" t="s">
        <v>254</v>
      </c>
      <c r="N8" s="24" t="s">
        <v>32</v>
      </c>
      <c r="O8" s="24" t="s">
        <v>12</v>
      </c>
      <c r="P8" s="2">
        <f>Q8+R8+S8+T8+U8+V8+W8+X8+Y8</f>
        <v>21.8</v>
      </c>
      <c r="Q8" s="6">
        <v>0.8</v>
      </c>
      <c r="R8" s="25">
        <v>2</v>
      </c>
      <c r="S8" s="25">
        <v>3</v>
      </c>
      <c r="T8" s="25">
        <v>3</v>
      </c>
      <c r="U8" s="25">
        <v>3</v>
      </c>
      <c r="V8" s="25">
        <v>2</v>
      </c>
      <c r="W8" s="25">
        <v>3</v>
      </c>
      <c r="X8" s="25">
        <v>2</v>
      </c>
      <c r="Y8" s="25">
        <v>3</v>
      </c>
    </row>
    <row r="9" spans="1:25" ht="133" customHeight="1" x14ac:dyDescent="0.35">
      <c r="A9" s="22"/>
      <c r="B9" s="23" t="s">
        <v>228</v>
      </c>
      <c r="C9" s="14">
        <f>D9+E9+F9+G9+H9+I9+J9+K9+L9</f>
        <v>29</v>
      </c>
      <c r="D9" s="6">
        <v>2</v>
      </c>
      <c r="E9" s="6">
        <v>2</v>
      </c>
      <c r="F9" s="6">
        <v>2</v>
      </c>
      <c r="G9" s="6">
        <v>2</v>
      </c>
      <c r="H9" s="6">
        <v>3</v>
      </c>
      <c r="I9" s="6">
        <v>4</v>
      </c>
      <c r="J9" s="6">
        <v>4</v>
      </c>
      <c r="K9" s="6">
        <v>5</v>
      </c>
      <c r="L9" s="6">
        <v>5</v>
      </c>
      <c r="M9" s="28" t="s">
        <v>255</v>
      </c>
      <c r="N9" s="24" t="s">
        <v>32</v>
      </c>
      <c r="O9" s="24" t="s">
        <v>12</v>
      </c>
      <c r="P9" s="2">
        <f>Q9+R9+S9+T9+U9+V9+W9+X9+Y9</f>
        <v>47</v>
      </c>
      <c r="Q9" s="25">
        <v>5</v>
      </c>
      <c r="R9" s="25">
        <v>4</v>
      </c>
      <c r="S9" s="25">
        <v>5</v>
      </c>
      <c r="T9" s="25">
        <v>5</v>
      </c>
      <c r="U9" s="25">
        <v>5</v>
      </c>
      <c r="V9" s="25">
        <v>5</v>
      </c>
      <c r="W9" s="25">
        <v>5</v>
      </c>
      <c r="X9" s="25">
        <v>6</v>
      </c>
      <c r="Y9" s="25">
        <v>7</v>
      </c>
    </row>
    <row r="10" spans="1:25" ht="131.5" customHeight="1" x14ac:dyDescent="0.35">
      <c r="A10" s="22"/>
      <c r="B10" s="23" t="s">
        <v>229</v>
      </c>
      <c r="C10" s="14">
        <v>495</v>
      </c>
      <c r="D10" s="6">
        <v>50</v>
      </c>
      <c r="E10" s="6">
        <v>50</v>
      </c>
      <c r="F10" s="6">
        <v>50</v>
      </c>
      <c r="G10" s="6">
        <v>55</v>
      </c>
      <c r="H10" s="6">
        <v>55</v>
      </c>
      <c r="I10" s="6">
        <v>55</v>
      </c>
      <c r="J10" s="6">
        <v>60</v>
      </c>
      <c r="K10" s="6">
        <v>60</v>
      </c>
      <c r="L10" s="6">
        <v>60</v>
      </c>
      <c r="M10" s="29" t="s">
        <v>429</v>
      </c>
      <c r="N10" s="24" t="s">
        <v>211</v>
      </c>
      <c r="O10" s="24" t="s">
        <v>428</v>
      </c>
      <c r="P10" s="7">
        <f>SUM(Q10:Y10)</f>
        <v>35.954000000000001</v>
      </c>
      <c r="Q10" s="7">
        <v>3.9089999999999998</v>
      </c>
      <c r="R10" s="7">
        <v>3.9089999999999998</v>
      </c>
      <c r="S10" s="7">
        <v>3.9590000000000001</v>
      </c>
      <c r="T10" s="7">
        <v>3.9590000000000001</v>
      </c>
      <c r="U10" s="30">
        <v>4</v>
      </c>
      <c r="V10" s="30">
        <v>4</v>
      </c>
      <c r="W10" s="7">
        <v>4.0590000000000002</v>
      </c>
      <c r="X10" s="7">
        <v>4.0590000000000002</v>
      </c>
      <c r="Y10" s="7">
        <v>4.0999999999999996</v>
      </c>
    </row>
    <row r="11" spans="1:25" ht="17" customHeight="1" x14ac:dyDescent="0.35">
      <c r="A11" s="22" t="s">
        <v>413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4"/>
      <c r="P11" s="4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31" x14ac:dyDescent="0.35">
      <c r="A12" s="22" t="s">
        <v>11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5" t="s">
        <v>12</v>
      </c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5.5" x14ac:dyDescent="0.3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5" t="s">
        <v>13</v>
      </c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28.5" customHeight="1" x14ac:dyDescent="0.35">
      <c r="A14" s="22" t="s">
        <v>14</v>
      </c>
      <c r="B14" s="32" t="s">
        <v>229</v>
      </c>
      <c r="C14" s="6">
        <v>36</v>
      </c>
      <c r="D14" s="6">
        <v>4</v>
      </c>
      <c r="E14" s="6">
        <v>4</v>
      </c>
      <c r="F14" s="6">
        <v>4</v>
      </c>
      <c r="G14" s="6">
        <v>4</v>
      </c>
      <c r="H14" s="6">
        <v>4</v>
      </c>
      <c r="I14" s="6">
        <v>4</v>
      </c>
      <c r="J14" s="6">
        <v>4</v>
      </c>
      <c r="K14" s="6">
        <v>4</v>
      </c>
      <c r="L14" s="6">
        <v>4</v>
      </c>
      <c r="M14" s="3" t="s">
        <v>487</v>
      </c>
      <c r="N14" s="32" t="s">
        <v>151</v>
      </c>
      <c r="O14" s="24" t="s">
        <v>12</v>
      </c>
      <c r="P14" s="6">
        <f>Q14+R14+S14+T14+U14+V14+W14+X14+Y14</f>
        <v>7.1999999999999993</v>
      </c>
      <c r="Q14" s="6">
        <v>0.8</v>
      </c>
      <c r="R14" s="6">
        <v>0.8</v>
      </c>
      <c r="S14" s="6">
        <v>0.8</v>
      </c>
      <c r="T14" s="6">
        <v>0.8</v>
      </c>
      <c r="U14" s="6">
        <v>0.8</v>
      </c>
      <c r="V14" s="6">
        <v>0.8</v>
      </c>
      <c r="W14" s="6">
        <v>0.8</v>
      </c>
      <c r="X14" s="6">
        <v>0.8</v>
      </c>
      <c r="Y14" s="6">
        <v>0.8</v>
      </c>
    </row>
    <row r="15" spans="1:25" ht="100" customHeight="1" x14ac:dyDescent="0.35">
      <c r="A15" s="22"/>
      <c r="B15" s="3" t="s">
        <v>230</v>
      </c>
      <c r="C15" s="6">
        <f>D15+E15+F15+G15+H15+I15+J15+K15+L15</f>
        <v>4500</v>
      </c>
      <c r="D15" s="6">
        <v>500</v>
      </c>
      <c r="E15" s="6">
        <v>500</v>
      </c>
      <c r="F15" s="6">
        <v>500</v>
      </c>
      <c r="G15" s="6">
        <v>500</v>
      </c>
      <c r="H15" s="6">
        <v>500</v>
      </c>
      <c r="I15" s="6">
        <v>500</v>
      </c>
      <c r="J15" s="6">
        <v>500</v>
      </c>
      <c r="K15" s="6">
        <v>500</v>
      </c>
      <c r="L15" s="6">
        <v>500</v>
      </c>
      <c r="M15" s="3" t="s">
        <v>161</v>
      </c>
      <c r="N15" s="32" t="s">
        <v>151</v>
      </c>
      <c r="O15" s="24" t="s">
        <v>12</v>
      </c>
      <c r="P15" s="6">
        <f>Q15+R15+S15+T15+U15+V15+W15+X15+Y15</f>
        <v>3.5999999999999996</v>
      </c>
      <c r="Q15" s="6">
        <v>0.4</v>
      </c>
      <c r="R15" s="6">
        <v>0.4</v>
      </c>
      <c r="S15" s="6">
        <v>0.4</v>
      </c>
      <c r="T15" s="6">
        <v>0.4</v>
      </c>
      <c r="U15" s="6">
        <v>0.4</v>
      </c>
      <c r="V15" s="6">
        <v>0.4</v>
      </c>
      <c r="W15" s="6">
        <v>0.4</v>
      </c>
      <c r="X15" s="6">
        <v>0.4</v>
      </c>
      <c r="Y15" s="6">
        <v>0.4</v>
      </c>
    </row>
    <row r="16" spans="1:25" ht="117.5" customHeight="1" x14ac:dyDescent="0.35">
      <c r="A16" s="22"/>
      <c r="B16" s="23" t="s">
        <v>231</v>
      </c>
      <c r="C16" s="33">
        <f>D16+E16+F16+G16+H16+I16+J16+K16+L16</f>
        <v>3600</v>
      </c>
      <c r="D16" s="1">
        <v>400</v>
      </c>
      <c r="E16" s="1">
        <v>400</v>
      </c>
      <c r="F16" s="1">
        <v>400</v>
      </c>
      <c r="G16" s="1">
        <v>400</v>
      </c>
      <c r="H16" s="1">
        <v>400</v>
      </c>
      <c r="I16" s="1">
        <v>400</v>
      </c>
      <c r="J16" s="1">
        <v>400</v>
      </c>
      <c r="K16" s="1">
        <v>400</v>
      </c>
      <c r="L16" s="1">
        <v>400</v>
      </c>
      <c r="M16" s="3" t="s">
        <v>166</v>
      </c>
      <c r="N16" s="3" t="s">
        <v>51</v>
      </c>
      <c r="O16" s="24" t="s">
        <v>12</v>
      </c>
      <c r="P16" s="27">
        <f>Q16+R16+S16+T16+U16+V16+W16+X16+Y16</f>
        <v>3.5999999999999996</v>
      </c>
      <c r="Q16" s="27">
        <v>0.4</v>
      </c>
      <c r="R16" s="27">
        <v>0.4</v>
      </c>
      <c r="S16" s="27">
        <v>0.4</v>
      </c>
      <c r="T16" s="27">
        <v>0.4</v>
      </c>
      <c r="U16" s="27">
        <v>0.4</v>
      </c>
      <c r="V16" s="27">
        <v>0.4</v>
      </c>
      <c r="W16" s="27">
        <v>0.4</v>
      </c>
      <c r="X16" s="27">
        <v>0.4</v>
      </c>
      <c r="Y16" s="27">
        <v>0.4</v>
      </c>
    </row>
    <row r="17" spans="1:25" ht="37.5" customHeight="1" x14ac:dyDescent="0.35">
      <c r="A17" s="22"/>
      <c r="B17" s="23" t="s">
        <v>231</v>
      </c>
      <c r="C17" s="1">
        <f>D17+E17+F17+G17+H17+I17+J17+K17+L17</f>
        <v>1080</v>
      </c>
      <c r="D17" s="1">
        <v>120</v>
      </c>
      <c r="E17" s="1">
        <v>120</v>
      </c>
      <c r="F17" s="1">
        <v>120</v>
      </c>
      <c r="G17" s="1">
        <v>120</v>
      </c>
      <c r="H17" s="1">
        <v>120</v>
      </c>
      <c r="I17" s="1">
        <v>120</v>
      </c>
      <c r="J17" s="1">
        <v>120</v>
      </c>
      <c r="K17" s="1">
        <v>120</v>
      </c>
      <c r="L17" s="1">
        <v>120</v>
      </c>
      <c r="M17" s="3" t="s">
        <v>167</v>
      </c>
      <c r="N17" s="3" t="s">
        <v>51</v>
      </c>
      <c r="O17" s="24" t="s">
        <v>12</v>
      </c>
      <c r="P17" s="27">
        <f>Q17+R17+S17+T17+U17+V17+W17+X17+Y17</f>
        <v>2.25</v>
      </c>
      <c r="Q17" s="27">
        <v>0.25</v>
      </c>
      <c r="R17" s="27">
        <v>0.25</v>
      </c>
      <c r="S17" s="27">
        <v>0.25</v>
      </c>
      <c r="T17" s="27">
        <v>0.25</v>
      </c>
      <c r="U17" s="27">
        <v>0.25</v>
      </c>
      <c r="V17" s="27">
        <v>0.25</v>
      </c>
      <c r="W17" s="27">
        <v>0.25</v>
      </c>
      <c r="X17" s="27">
        <v>0.25</v>
      </c>
      <c r="Y17" s="27">
        <v>0.25</v>
      </c>
    </row>
    <row r="18" spans="1:25" ht="133.5" customHeight="1" x14ac:dyDescent="0.35">
      <c r="A18" s="22"/>
      <c r="B18" s="3" t="s">
        <v>232</v>
      </c>
      <c r="C18" s="1">
        <f>D18+E18+F18+G18+H18+I18+J18+K18+L18</f>
        <v>42</v>
      </c>
      <c r="D18" s="1">
        <v>2</v>
      </c>
      <c r="E18" s="1">
        <v>5</v>
      </c>
      <c r="F18" s="1">
        <v>5</v>
      </c>
      <c r="G18" s="1">
        <v>5</v>
      </c>
      <c r="H18" s="1">
        <v>5</v>
      </c>
      <c r="I18" s="1">
        <v>5</v>
      </c>
      <c r="J18" s="1">
        <v>5</v>
      </c>
      <c r="K18" s="1">
        <v>5</v>
      </c>
      <c r="L18" s="1">
        <v>5</v>
      </c>
      <c r="M18" s="3" t="s">
        <v>168</v>
      </c>
      <c r="N18" s="24" t="s">
        <v>33</v>
      </c>
      <c r="O18" s="24" t="s">
        <v>12</v>
      </c>
      <c r="P18" s="2">
        <f>Q18+R18+S18+T18+U18+V18+W18+X18+Y18</f>
        <v>37</v>
      </c>
      <c r="Q18" s="2">
        <v>5</v>
      </c>
      <c r="R18" s="2">
        <v>4</v>
      </c>
      <c r="S18" s="2">
        <v>4</v>
      </c>
      <c r="T18" s="2">
        <v>4</v>
      </c>
      <c r="U18" s="2">
        <v>4</v>
      </c>
      <c r="V18" s="2">
        <v>4</v>
      </c>
      <c r="W18" s="2">
        <v>4</v>
      </c>
      <c r="X18" s="2">
        <v>4</v>
      </c>
      <c r="Y18" s="2">
        <v>4</v>
      </c>
    </row>
    <row r="19" spans="1:25" ht="100" customHeight="1" x14ac:dyDescent="0.35">
      <c r="A19" s="22"/>
      <c r="B19" s="3" t="s">
        <v>82</v>
      </c>
      <c r="C19" s="1">
        <v>45000</v>
      </c>
      <c r="D19" s="1">
        <v>5000</v>
      </c>
      <c r="E19" s="1">
        <v>5000</v>
      </c>
      <c r="F19" s="1">
        <v>5000</v>
      </c>
      <c r="G19" s="1">
        <v>5000</v>
      </c>
      <c r="H19" s="1">
        <v>5000</v>
      </c>
      <c r="I19" s="1">
        <v>5000</v>
      </c>
      <c r="J19" s="1">
        <v>5000</v>
      </c>
      <c r="K19" s="1">
        <v>5000</v>
      </c>
      <c r="L19" s="1">
        <v>5000</v>
      </c>
      <c r="M19" s="3" t="s">
        <v>169</v>
      </c>
      <c r="N19" s="24" t="s">
        <v>212</v>
      </c>
      <c r="O19" s="24" t="s">
        <v>428</v>
      </c>
      <c r="P19" s="2">
        <v>0.9</v>
      </c>
      <c r="Q19" s="2">
        <v>0.1</v>
      </c>
      <c r="R19" s="2">
        <v>0.1</v>
      </c>
      <c r="S19" s="2">
        <v>0.1</v>
      </c>
      <c r="T19" s="2">
        <v>0.1</v>
      </c>
      <c r="U19" s="2">
        <v>0.1</v>
      </c>
      <c r="V19" s="2">
        <v>0.1</v>
      </c>
      <c r="W19" s="2">
        <v>0.1</v>
      </c>
      <c r="X19" s="2">
        <v>0.1</v>
      </c>
      <c r="Y19" s="2">
        <v>0.1</v>
      </c>
    </row>
    <row r="20" spans="1:25" ht="90" customHeight="1" x14ac:dyDescent="0.35">
      <c r="A20" s="22"/>
      <c r="B20" s="3" t="s">
        <v>229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3" t="s">
        <v>170</v>
      </c>
      <c r="N20" s="24" t="s">
        <v>213</v>
      </c>
      <c r="O20" s="24" t="s">
        <v>428</v>
      </c>
      <c r="P20" s="2">
        <v>3.3</v>
      </c>
      <c r="Q20" s="2">
        <v>0.2</v>
      </c>
      <c r="R20" s="2">
        <v>0.3</v>
      </c>
      <c r="S20" s="2">
        <v>0.3</v>
      </c>
      <c r="T20" s="2">
        <v>0.3</v>
      </c>
      <c r="U20" s="2">
        <v>0.3</v>
      </c>
      <c r="V20" s="2">
        <v>0.4</v>
      </c>
      <c r="W20" s="2">
        <v>0.5</v>
      </c>
      <c r="X20" s="2">
        <v>0.5</v>
      </c>
      <c r="Y20" s="2">
        <v>0.5</v>
      </c>
    </row>
    <row r="21" spans="1:25" ht="174.5" customHeight="1" x14ac:dyDescent="0.35">
      <c r="A21" s="22"/>
      <c r="B21" s="3" t="s">
        <v>233</v>
      </c>
      <c r="C21" s="1" t="s">
        <v>85</v>
      </c>
      <c r="D21" s="1" t="s">
        <v>86</v>
      </c>
      <c r="E21" s="1" t="s">
        <v>86</v>
      </c>
      <c r="F21" s="1" t="s">
        <v>86</v>
      </c>
      <c r="G21" s="1" t="s">
        <v>86</v>
      </c>
      <c r="H21" s="1" t="s">
        <v>86</v>
      </c>
      <c r="I21" s="1" t="s">
        <v>86</v>
      </c>
      <c r="J21" s="1" t="s">
        <v>86</v>
      </c>
      <c r="K21" s="1" t="s">
        <v>86</v>
      </c>
      <c r="L21" s="1" t="s">
        <v>86</v>
      </c>
      <c r="M21" s="3" t="s">
        <v>171</v>
      </c>
      <c r="N21" s="24" t="s">
        <v>214</v>
      </c>
      <c r="O21" s="24" t="s">
        <v>428</v>
      </c>
      <c r="P21" s="5" t="s">
        <v>84</v>
      </c>
      <c r="Q21" s="2"/>
      <c r="R21" s="2"/>
      <c r="S21" s="2"/>
      <c r="T21" s="2"/>
      <c r="U21" s="2"/>
      <c r="V21" s="2"/>
      <c r="W21" s="2"/>
      <c r="X21" s="2"/>
      <c r="Y21" s="2"/>
    </row>
    <row r="22" spans="1:25" ht="102.5" customHeight="1" x14ac:dyDescent="0.35">
      <c r="A22" s="22"/>
      <c r="B22" s="3" t="s">
        <v>233</v>
      </c>
      <c r="C22" s="1" t="s">
        <v>89</v>
      </c>
      <c r="D22" s="1" t="s">
        <v>90</v>
      </c>
      <c r="E22" s="1" t="s">
        <v>90</v>
      </c>
      <c r="F22" s="1" t="s">
        <v>90</v>
      </c>
      <c r="G22" s="1" t="s">
        <v>90</v>
      </c>
      <c r="H22" s="1" t="s">
        <v>90</v>
      </c>
      <c r="I22" s="1" t="s">
        <v>90</v>
      </c>
      <c r="J22" s="1" t="s">
        <v>90</v>
      </c>
      <c r="K22" s="1" t="s">
        <v>90</v>
      </c>
      <c r="L22" s="1" t="s">
        <v>90</v>
      </c>
      <c r="M22" s="3" t="s">
        <v>172</v>
      </c>
      <c r="N22" s="24" t="s">
        <v>214</v>
      </c>
      <c r="O22" s="24" t="s">
        <v>428</v>
      </c>
      <c r="P22" s="5" t="s">
        <v>84</v>
      </c>
      <c r="Q22" s="2"/>
      <c r="R22" s="2"/>
      <c r="S22" s="2"/>
      <c r="T22" s="2"/>
      <c r="U22" s="2"/>
      <c r="V22" s="2"/>
      <c r="W22" s="2"/>
      <c r="X22" s="2"/>
      <c r="Y22" s="2"/>
    </row>
    <row r="23" spans="1:25" ht="115" customHeight="1" x14ac:dyDescent="0.35">
      <c r="A23" s="22"/>
      <c r="B23" s="3" t="s">
        <v>233</v>
      </c>
      <c r="C23" s="1" t="s">
        <v>87</v>
      </c>
      <c r="D23" s="1" t="s">
        <v>88</v>
      </c>
      <c r="E23" s="1" t="s">
        <v>88</v>
      </c>
      <c r="F23" s="1" t="s">
        <v>88</v>
      </c>
      <c r="G23" s="1" t="s">
        <v>88</v>
      </c>
      <c r="H23" s="1" t="s">
        <v>88</v>
      </c>
      <c r="I23" s="1" t="s">
        <v>88</v>
      </c>
      <c r="J23" s="1" t="s">
        <v>88</v>
      </c>
      <c r="K23" s="1" t="s">
        <v>88</v>
      </c>
      <c r="L23" s="1" t="s">
        <v>88</v>
      </c>
      <c r="M23" s="3" t="s">
        <v>173</v>
      </c>
      <c r="N23" s="24" t="s">
        <v>214</v>
      </c>
      <c r="O23" s="24" t="s">
        <v>428</v>
      </c>
      <c r="P23" s="5" t="s">
        <v>84</v>
      </c>
      <c r="Q23" s="2"/>
      <c r="R23" s="2"/>
      <c r="S23" s="2"/>
      <c r="T23" s="2"/>
      <c r="U23" s="2"/>
      <c r="V23" s="2"/>
      <c r="W23" s="2"/>
      <c r="X23" s="2"/>
      <c r="Y23" s="2"/>
    </row>
    <row r="24" spans="1:25" ht="62" x14ac:dyDescent="0.35">
      <c r="A24" s="22"/>
      <c r="B24" s="3" t="s">
        <v>234</v>
      </c>
      <c r="C24" s="1">
        <v>9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  <c r="M24" s="3" t="s">
        <v>174</v>
      </c>
      <c r="N24" s="24" t="s">
        <v>214</v>
      </c>
      <c r="O24" s="24" t="s">
        <v>428</v>
      </c>
      <c r="P24" s="14">
        <v>4.4999999999999998E-2</v>
      </c>
      <c r="Q24" s="14">
        <v>5.0000000000000001E-3</v>
      </c>
      <c r="R24" s="14">
        <v>5.0000000000000001E-3</v>
      </c>
      <c r="S24" s="14">
        <v>5.0000000000000001E-3</v>
      </c>
      <c r="T24" s="14">
        <v>5.0000000000000001E-3</v>
      </c>
      <c r="U24" s="14">
        <v>5.0000000000000001E-3</v>
      </c>
      <c r="V24" s="14">
        <v>5.0000000000000001E-3</v>
      </c>
      <c r="W24" s="14">
        <v>5.0000000000000001E-3</v>
      </c>
      <c r="X24" s="14">
        <v>5.0000000000000001E-3</v>
      </c>
      <c r="Y24" s="14">
        <v>5.0000000000000001E-3</v>
      </c>
    </row>
    <row r="25" spans="1:25" ht="84" customHeight="1" x14ac:dyDescent="0.35">
      <c r="A25" s="22"/>
      <c r="B25" s="3" t="s">
        <v>229</v>
      </c>
      <c r="C25" s="1">
        <v>207</v>
      </c>
      <c r="D25" s="1">
        <v>23</v>
      </c>
      <c r="E25" s="1">
        <v>23</v>
      </c>
      <c r="F25" s="1">
        <v>23</v>
      </c>
      <c r="G25" s="1">
        <v>23</v>
      </c>
      <c r="H25" s="1">
        <v>23</v>
      </c>
      <c r="I25" s="1">
        <v>23</v>
      </c>
      <c r="J25" s="1">
        <v>23</v>
      </c>
      <c r="K25" s="1">
        <v>23</v>
      </c>
      <c r="L25" s="1">
        <v>23</v>
      </c>
      <c r="M25" s="3" t="s">
        <v>175</v>
      </c>
      <c r="N25" s="24" t="s">
        <v>215</v>
      </c>
      <c r="O25" s="24" t="s">
        <v>428</v>
      </c>
      <c r="P25" s="14">
        <v>23.58</v>
      </c>
      <c r="Q25" s="14">
        <v>2.62</v>
      </c>
      <c r="R25" s="14">
        <v>2.62</v>
      </c>
      <c r="S25" s="14">
        <v>2.62</v>
      </c>
      <c r="T25" s="14">
        <v>2.62</v>
      </c>
      <c r="U25" s="14">
        <v>2.62</v>
      </c>
      <c r="V25" s="14">
        <v>2.62</v>
      </c>
      <c r="W25" s="14">
        <v>2.62</v>
      </c>
      <c r="X25" s="14">
        <v>2.62</v>
      </c>
      <c r="Y25" s="14">
        <v>2.62</v>
      </c>
    </row>
    <row r="26" spans="1:25" ht="134" customHeight="1" x14ac:dyDescent="0.35">
      <c r="A26" s="22"/>
      <c r="B26" s="3" t="s">
        <v>235</v>
      </c>
      <c r="C26" s="1">
        <v>540</v>
      </c>
      <c r="D26" s="1">
        <v>60</v>
      </c>
      <c r="E26" s="1">
        <v>60</v>
      </c>
      <c r="F26" s="1">
        <v>60</v>
      </c>
      <c r="G26" s="1">
        <v>60</v>
      </c>
      <c r="H26" s="1">
        <v>60</v>
      </c>
      <c r="I26" s="1">
        <v>60</v>
      </c>
      <c r="J26" s="1">
        <v>60</v>
      </c>
      <c r="K26" s="1">
        <v>60</v>
      </c>
      <c r="L26" s="1">
        <v>60</v>
      </c>
      <c r="M26" s="3" t="s">
        <v>176</v>
      </c>
      <c r="N26" s="24" t="s">
        <v>215</v>
      </c>
      <c r="O26" s="24" t="s">
        <v>428</v>
      </c>
      <c r="P26" s="14">
        <v>2.7</v>
      </c>
      <c r="Q26" s="14">
        <v>0.3</v>
      </c>
      <c r="R26" s="14">
        <v>0.3</v>
      </c>
      <c r="S26" s="14">
        <v>0.3</v>
      </c>
      <c r="T26" s="14">
        <v>0.3</v>
      </c>
      <c r="U26" s="14">
        <v>0.3</v>
      </c>
      <c r="V26" s="14">
        <v>0.3</v>
      </c>
      <c r="W26" s="14">
        <v>0.3</v>
      </c>
      <c r="X26" s="14">
        <v>0.3</v>
      </c>
      <c r="Y26" s="14">
        <v>0.3</v>
      </c>
    </row>
    <row r="27" spans="1:25" ht="72" customHeight="1" x14ac:dyDescent="0.35">
      <c r="A27" s="22"/>
      <c r="B27" s="3" t="s">
        <v>236</v>
      </c>
      <c r="C27" s="1">
        <v>54</v>
      </c>
      <c r="D27" s="1">
        <v>6</v>
      </c>
      <c r="E27" s="1">
        <v>6</v>
      </c>
      <c r="F27" s="1">
        <v>6</v>
      </c>
      <c r="G27" s="1">
        <v>6</v>
      </c>
      <c r="H27" s="1">
        <v>6</v>
      </c>
      <c r="I27" s="1">
        <v>6</v>
      </c>
      <c r="J27" s="1">
        <v>6</v>
      </c>
      <c r="K27" s="1">
        <v>6</v>
      </c>
      <c r="L27" s="1">
        <v>6</v>
      </c>
      <c r="M27" s="3" t="s">
        <v>177</v>
      </c>
      <c r="N27" s="24" t="s">
        <v>215</v>
      </c>
      <c r="O27" s="24" t="s">
        <v>428</v>
      </c>
      <c r="P27" s="14">
        <v>3.6</v>
      </c>
      <c r="Q27" s="14">
        <v>0.4</v>
      </c>
      <c r="R27" s="14">
        <v>0.4</v>
      </c>
      <c r="S27" s="14">
        <v>0.4</v>
      </c>
      <c r="T27" s="14">
        <v>0.4</v>
      </c>
      <c r="U27" s="14">
        <v>0.4</v>
      </c>
      <c r="V27" s="14">
        <v>0.4</v>
      </c>
      <c r="W27" s="14">
        <v>0.4</v>
      </c>
      <c r="X27" s="14">
        <v>0.4</v>
      </c>
      <c r="Y27" s="14">
        <v>0.4</v>
      </c>
    </row>
    <row r="28" spans="1:25" ht="84" customHeight="1" x14ac:dyDescent="0.35">
      <c r="A28" s="22"/>
      <c r="B28" s="3" t="s">
        <v>34</v>
      </c>
      <c r="C28" s="1">
        <v>72</v>
      </c>
      <c r="D28" s="1">
        <v>8</v>
      </c>
      <c r="E28" s="1">
        <v>8</v>
      </c>
      <c r="F28" s="1">
        <v>8</v>
      </c>
      <c r="G28" s="1">
        <v>8</v>
      </c>
      <c r="H28" s="1">
        <v>8</v>
      </c>
      <c r="I28" s="1">
        <v>8</v>
      </c>
      <c r="J28" s="1">
        <v>8</v>
      </c>
      <c r="K28" s="1">
        <v>8</v>
      </c>
      <c r="L28" s="1">
        <v>8</v>
      </c>
      <c r="M28" s="3" t="s">
        <v>178</v>
      </c>
      <c r="N28" s="24" t="s">
        <v>215</v>
      </c>
      <c r="O28" s="24" t="s">
        <v>428</v>
      </c>
      <c r="P28" s="14">
        <v>7.74</v>
      </c>
      <c r="Q28" s="14">
        <v>0.86</v>
      </c>
      <c r="R28" s="14">
        <v>0.86</v>
      </c>
      <c r="S28" s="14">
        <v>0.86</v>
      </c>
      <c r="T28" s="14">
        <v>0.86</v>
      </c>
      <c r="U28" s="14">
        <v>0.86</v>
      </c>
      <c r="V28" s="14">
        <v>0.86</v>
      </c>
      <c r="W28" s="14">
        <v>0.86</v>
      </c>
      <c r="X28" s="14">
        <v>0.86</v>
      </c>
      <c r="Y28" s="14">
        <v>0.86</v>
      </c>
    </row>
    <row r="29" spans="1:25" ht="131" customHeight="1" x14ac:dyDescent="0.35">
      <c r="A29" s="22"/>
      <c r="B29" s="3" t="s">
        <v>237</v>
      </c>
      <c r="C29" s="1">
        <v>315</v>
      </c>
      <c r="D29" s="1">
        <v>35</v>
      </c>
      <c r="E29" s="1">
        <v>35</v>
      </c>
      <c r="F29" s="1">
        <v>35</v>
      </c>
      <c r="G29" s="1">
        <v>35</v>
      </c>
      <c r="H29" s="1">
        <v>35</v>
      </c>
      <c r="I29" s="1">
        <v>35</v>
      </c>
      <c r="J29" s="1">
        <v>35</v>
      </c>
      <c r="K29" s="1">
        <v>35</v>
      </c>
      <c r="L29" s="1">
        <v>35</v>
      </c>
      <c r="M29" s="3" t="s">
        <v>179</v>
      </c>
      <c r="N29" s="24" t="s">
        <v>215</v>
      </c>
      <c r="O29" s="24" t="s">
        <v>428</v>
      </c>
      <c r="P29" s="14">
        <v>7.2</v>
      </c>
      <c r="Q29" s="14">
        <v>0.8</v>
      </c>
      <c r="R29" s="14">
        <v>0.8</v>
      </c>
      <c r="S29" s="14">
        <v>0.8</v>
      </c>
      <c r="T29" s="14">
        <v>0.8</v>
      </c>
      <c r="U29" s="14">
        <v>0.8</v>
      </c>
      <c r="V29" s="14">
        <v>0.8</v>
      </c>
      <c r="W29" s="14">
        <v>0.8</v>
      </c>
      <c r="X29" s="14">
        <v>0.8</v>
      </c>
      <c r="Y29" s="14">
        <v>0.8</v>
      </c>
    </row>
    <row r="30" spans="1:25" ht="144" customHeight="1" x14ac:dyDescent="0.35">
      <c r="A30" s="22"/>
      <c r="B30" s="3" t="s">
        <v>229</v>
      </c>
      <c r="C30" s="1">
        <v>369</v>
      </c>
      <c r="D30" s="1">
        <v>41</v>
      </c>
      <c r="E30" s="1">
        <v>41</v>
      </c>
      <c r="F30" s="1">
        <v>41</v>
      </c>
      <c r="G30" s="1">
        <v>41</v>
      </c>
      <c r="H30" s="1">
        <v>41</v>
      </c>
      <c r="I30" s="1">
        <v>41</v>
      </c>
      <c r="J30" s="1">
        <v>41</v>
      </c>
      <c r="K30" s="1">
        <v>41</v>
      </c>
      <c r="L30" s="1">
        <v>41</v>
      </c>
      <c r="M30" s="3" t="s">
        <v>180</v>
      </c>
      <c r="N30" s="24" t="s">
        <v>215</v>
      </c>
      <c r="O30" s="24" t="s">
        <v>428</v>
      </c>
      <c r="P30" s="14">
        <v>18.899999999999999</v>
      </c>
      <c r="Q30" s="14">
        <v>2.1</v>
      </c>
      <c r="R30" s="14">
        <v>2.1</v>
      </c>
      <c r="S30" s="14">
        <v>2.1</v>
      </c>
      <c r="T30" s="14">
        <v>2.1</v>
      </c>
      <c r="U30" s="14">
        <v>2.1</v>
      </c>
      <c r="V30" s="14">
        <v>2.1</v>
      </c>
      <c r="W30" s="14">
        <v>2.1</v>
      </c>
      <c r="X30" s="14">
        <v>2.1</v>
      </c>
      <c r="Y30" s="14">
        <v>2.1</v>
      </c>
    </row>
    <row r="31" spans="1:25" ht="54" customHeight="1" x14ac:dyDescent="0.35">
      <c r="A31" s="22"/>
      <c r="B31" s="3" t="s">
        <v>238</v>
      </c>
      <c r="C31" s="1">
        <v>27</v>
      </c>
      <c r="D31" s="1">
        <v>3</v>
      </c>
      <c r="E31" s="1">
        <v>3</v>
      </c>
      <c r="F31" s="1">
        <v>3</v>
      </c>
      <c r="G31" s="1">
        <v>3</v>
      </c>
      <c r="H31" s="1">
        <v>3</v>
      </c>
      <c r="I31" s="1">
        <v>3</v>
      </c>
      <c r="J31" s="1">
        <v>3</v>
      </c>
      <c r="K31" s="1">
        <v>3</v>
      </c>
      <c r="L31" s="1">
        <v>3</v>
      </c>
      <c r="M31" s="3" t="s">
        <v>181</v>
      </c>
      <c r="N31" s="24" t="s">
        <v>215</v>
      </c>
      <c r="O31" s="24" t="s">
        <v>428</v>
      </c>
      <c r="P31" s="14">
        <v>5.04</v>
      </c>
      <c r="Q31" s="14">
        <v>0.56000000000000005</v>
      </c>
      <c r="R31" s="14">
        <v>0.56000000000000005</v>
      </c>
      <c r="S31" s="14">
        <v>0.56000000000000005</v>
      </c>
      <c r="T31" s="14">
        <v>0.56000000000000005</v>
      </c>
      <c r="U31" s="14">
        <v>0.56000000000000005</v>
      </c>
      <c r="V31" s="14">
        <v>0.56000000000000005</v>
      </c>
      <c r="W31" s="14">
        <v>0.56000000000000005</v>
      </c>
      <c r="X31" s="14">
        <v>0.56000000000000005</v>
      </c>
      <c r="Y31" s="14">
        <v>0.56000000000000005</v>
      </c>
    </row>
    <row r="32" spans="1:25" ht="130" customHeight="1" x14ac:dyDescent="0.35">
      <c r="A32" s="22"/>
      <c r="B32" s="3" t="s">
        <v>229</v>
      </c>
      <c r="C32" s="1">
        <v>36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3" t="s">
        <v>182</v>
      </c>
      <c r="N32" s="24" t="s">
        <v>215</v>
      </c>
      <c r="O32" s="24" t="s">
        <v>428</v>
      </c>
      <c r="P32" s="14">
        <v>1.8</v>
      </c>
      <c r="Q32" s="14">
        <v>0.2</v>
      </c>
      <c r="R32" s="14">
        <v>0.2</v>
      </c>
      <c r="S32" s="14">
        <v>0.2</v>
      </c>
      <c r="T32" s="14">
        <v>0.2</v>
      </c>
      <c r="U32" s="14">
        <v>0.2</v>
      </c>
      <c r="V32" s="14">
        <v>0.2</v>
      </c>
      <c r="W32" s="14">
        <v>0.2</v>
      </c>
      <c r="X32" s="14">
        <v>0.2</v>
      </c>
      <c r="Y32" s="14">
        <v>0.2</v>
      </c>
    </row>
    <row r="33" spans="1:25" ht="118.5" customHeight="1" x14ac:dyDescent="0.35">
      <c r="A33" s="22"/>
      <c r="B33" s="29" t="s">
        <v>229</v>
      </c>
      <c r="C33" s="7">
        <f t="shared" ref="C33:C38" si="0">SUM(D33:L33)</f>
        <v>180</v>
      </c>
      <c r="D33" s="7">
        <v>20</v>
      </c>
      <c r="E33" s="7">
        <v>20</v>
      </c>
      <c r="F33" s="7">
        <v>20</v>
      </c>
      <c r="G33" s="7">
        <v>20</v>
      </c>
      <c r="H33" s="7">
        <v>20</v>
      </c>
      <c r="I33" s="7">
        <v>20</v>
      </c>
      <c r="J33" s="7">
        <v>20</v>
      </c>
      <c r="K33" s="7">
        <v>20</v>
      </c>
      <c r="L33" s="7">
        <v>20</v>
      </c>
      <c r="M33" s="29" t="s">
        <v>183</v>
      </c>
      <c r="N33" s="29" t="s">
        <v>211</v>
      </c>
      <c r="O33" s="29" t="s">
        <v>428</v>
      </c>
      <c r="P33" s="34">
        <f t="shared" ref="P33:P38" si="1">SUM(Q33:Y33)</f>
        <v>2.02</v>
      </c>
      <c r="Q33" s="34">
        <v>0.2</v>
      </c>
      <c r="R33" s="34">
        <v>0.2</v>
      </c>
      <c r="S33" s="34">
        <v>0.22</v>
      </c>
      <c r="T33" s="34">
        <v>0.22</v>
      </c>
      <c r="U33" s="34">
        <v>0.23</v>
      </c>
      <c r="V33" s="34">
        <v>0.23</v>
      </c>
      <c r="W33" s="34">
        <v>0.24</v>
      </c>
      <c r="X33" s="34">
        <v>0.24</v>
      </c>
      <c r="Y33" s="34">
        <v>0.24</v>
      </c>
    </row>
    <row r="34" spans="1:25" ht="81" customHeight="1" x14ac:dyDescent="0.35">
      <c r="A34" s="22"/>
      <c r="B34" s="29" t="s">
        <v>230</v>
      </c>
      <c r="C34" s="7">
        <f t="shared" si="0"/>
        <v>4730</v>
      </c>
      <c r="D34" s="7">
        <v>500</v>
      </c>
      <c r="E34" s="7">
        <v>500</v>
      </c>
      <c r="F34" s="7">
        <v>520</v>
      </c>
      <c r="G34" s="7">
        <v>520</v>
      </c>
      <c r="H34" s="7">
        <v>530</v>
      </c>
      <c r="I34" s="7">
        <v>530</v>
      </c>
      <c r="J34" s="7">
        <v>540</v>
      </c>
      <c r="K34" s="7">
        <v>540</v>
      </c>
      <c r="L34" s="7">
        <v>550</v>
      </c>
      <c r="M34" s="29" t="s">
        <v>184</v>
      </c>
      <c r="N34" s="29" t="s">
        <v>211</v>
      </c>
      <c r="O34" s="29" t="s">
        <v>428</v>
      </c>
      <c r="P34" s="35">
        <f t="shared" si="1"/>
        <v>0.5</v>
      </c>
      <c r="Q34" s="35">
        <v>0.05</v>
      </c>
      <c r="R34" s="35">
        <v>0.05</v>
      </c>
      <c r="S34" s="35">
        <v>0.05</v>
      </c>
      <c r="T34" s="35">
        <v>5.5E-2</v>
      </c>
      <c r="U34" s="35">
        <v>5.5E-2</v>
      </c>
      <c r="V34" s="35">
        <v>5.5E-2</v>
      </c>
      <c r="W34" s="35">
        <v>0.06</v>
      </c>
      <c r="X34" s="35">
        <v>0.06</v>
      </c>
      <c r="Y34" s="35">
        <v>6.5000000000000002E-2</v>
      </c>
    </row>
    <row r="35" spans="1:25" ht="125.5" customHeight="1" x14ac:dyDescent="0.35">
      <c r="A35" s="22"/>
      <c r="B35" s="29" t="s">
        <v>230</v>
      </c>
      <c r="C35" s="7">
        <f t="shared" si="0"/>
        <v>6060</v>
      </c>
      <c r="D35" s="7">
        <v>600</v>
      </c>
      <c r="E35" s="7">
        <v>620</v>
      </c>
      <c r="F35" s="7">
        <v>650</v>
      </c>
      <c r="G35" s="7">
        <v>650</v>
      </c>
      <c r="H35" s="7">
        <v>700</v>
      </c>
      <c r="I35" s="7">
        <v>700</v>
      </c>
      <c r="J35" s="7">
        <v>700</v>
      </c>
      <c r="K35" s="7">
        <v>720</v>
      </c>
      <c r="L35" s="7">
        <v>720</v>
      </c>
      <c r="M35" s="36" t="s">
        <v>185</v>
      </c>
      <c r="N35" s="29" t="s">
        <v>211</v>
      </c>
      <c r="O35" s="29" t="s">
        <v>428</v>
      </c>
      <c r="P35" s="35">
        <f t="shared" si="1"/>
        <v>0.51500000000000001</v>
      </c>
      <c r="Q35" s="35">
        <v>0.05</v>
      </c>
      <c r="R35" s="35">
        <v>0.05</v>
      </c>
      <c r="S35" s="35">
        <v>0.05</v>
      </c>
      <c r="T35" s="35">
        <v>0.05</v>
      </c>
      <c r="U35" s="35">
        <v>0.06</v>
      </c>
      <c r="V35" s="35">
        <v>0.06</v>
      </c>
      <c r="W35" s="35">
        <v>6.5000000000000002E-2</v>
      </c>
      <c r="X35" s="35">
        <v>6.5000000000000002E-2</v>
      </c>
      <c r="Y35" s="35">
        <v>6.5000000000000002E-2</v>
      </c>
    </row>
    <row r="36" spans="1:25" ht="158.5" customHeight="1" x14ac:dyDescent="0.35">
      <c r="A36" s="22"/>
      <c r="B36" s="29" t="s">
        <v>239</v>
      </c>
      <c r="C36" s="7">
        <f t="shared" si="0"/>
        <v>520</v>
      </c>
      <c r="D36" s="7">
        <v>50</v>
      </c>
      <c r="E36" s="7">
        <v>50</v>
      </c>
      <c r="F36" s="7">
        <v>55</v>
      </c>
      <c r="G36" s="7">
        <v>55</v>
      </c>
      <c r="H36" s="7">
        <v>60</v>
      </c>
      <c r="I36" s="7">
        <v>60</v>
      </c>
      <c r="J36" s="7">
        <v>60</v>
      </c>
      <c r="K36" s="7">
        <v>65</v>
      </c>
      <c r="L36" s="7">
        <v>65</v>
      </c>
      <c r="M36" s="29" t="s">
        <v>186</v>
      </c>
      <c r="N36" s="29" t="s">
        <v>211</v>
      </c>
      <c r="O36" s="29" t="s">
        <v>428</v>
      </c>
      <c r="P36" s="35">
        <f t="shared" si="1"/>
        <v>0.20699999999999999</v>
      </c>
      <c r="Q36" s="35">
        <v>1.4999999999999999E-2</v>
      </c>
      <c r="R36" s="35">
        <v>1.7999999999999999E-2</v>
      </c>
      <c r="S36" s="35">
        <v>2.1000000000000001E-2</v>
      </c>
      <c r="T36" s="35">
        <v>2.1000000000000001E-2</v>
      </c>
      <c r="U36" s="35">
        <v>2.4E-2</v>
      </c>
      <c r="V36" s="35">
        <v>2.4E-2</v>
      </c>
      <c r="W36" s="35">
        <v>2.7E-2</v>
      </c>
      <c r="X36" s="35">
        <v>2.7E-2</v>
      </c>
      <c r="Y36" s="35">
        <v>0.03</v>
      </c>
    </row>
    <row r="37" spans="1:25" ht="82.5" customHeight="1" x14ac:dyDescent="0.35">
      <c r="A37" s="22"/>
      <c r="B37" s="29" t="s">
        <v>230</v>
      </c>
      <c r="C37" s="7">
        <f t="shared" si="0"/>
        <v>840</v>
      </c>
      <c r="D37" s="7" t="s">
        <v>106</v>
      </c>
      <c r="E37" s="7">
        <v>200</v>
      </c>
      <c r="F37" s="7" t="s">
        <v>106</v>
      </c>
      <c r="G37" s="7">
        <v>200</v>
      </c>
      <c r="H37" s="7" t="s">
        <v>106</v>
      </c>
      <c r="I37" s="7">
        <v>220</v>
      </c>
      <c r="J37" s="7" t="s">
        <v>106</v>
      </c>
      <c r="K37" s="7">
        <v>220</v>
      </c>
      <c r="L37" s="7" t="s">
        <v>106</v>
      </c>
      <c r="M37" s="29" t="s">
        <v>187</v>
      </c>
      <c r="N37" s="29" t="s">
        <v>211</v>
      </c>
      <c r="O37" s="29" t="s">
        <v>428</v>
      </c>
      <c r="P37" s="35">
        <f t="shared" si="1"/>
        <v>0.21</v>
      </c>
      <c r="Q37" s="35" t="s">
        <v>106</v>
      </c>
      <c r="R37" s="35">
        <v>0.05</v>
      </c>
      <c r="S37" s="35" t="s">
        <v>106</v>
      </c>
      <c r="T37" s="35">
        <v>0.05</v>
      </c>
      <c r="U37" s="35" t="s">
        <v>106</v>
      </c>
      <c r="V37" s="35">
        <v>5.5E-2</v>
      </c>
      <c r="W37" s="35" t="s">
        <v>106</v>
      </c>
      <c r="X37" s="35">
        <v>5.5E-2</v>
      </c>
      <c r="Y37" s="35" t="s">
        <v>106</v>
      </c>
    </row>
    <row r="38" spans="1:25" ht="68" customHeight="1" x14ac:dyDescent="0.35">
      <c r="A38" s="22"/>
      <c r="B38" s="29" t="s">
        <v>230</v>
      </c>
      <c r="C38" s="7">
        <f t="shared" si="0"/>
        <v>4700</v>
      </c>
      <c r="D38" s="7">
        <v>500</v>
      </c>
      <c r="E38" s="7">
        <v>500</v>
      </c>
      <c r="F38" s="7">
        <v>520</v>
      </c>
      <c r="G38" s="7">
        <v>520</v>
      </c>
      <c r="H38" s="7">
        <v>520</v>
      </c>
      <c r="I38" s="7">
        <v>530</v>
      </c>
      <c r="J38" s="7">
        <v>530</v>
      </c>
      <c r="K38" s="7">
        <v>540</v>
      </c>
      <c r="L38" s="7">
        <v>540</v>
      </c>
      <c r="M38" s="29" t="s">
        <v>188</v>
      </c>
      <c r="N38" s="29" t="s">
        <v>211</v>
      </c>
      <c r="O38" s="29" t="s">
        <v>428</v>
      </c>
      <c r="P38" s="35">
        <f t="shared" si="1"/>
        <v>0.51800000000000002</v>
      </c>
      <c r="Q38" s="35">
        <v>0.05</v>
      </c>
      <c r="R38" s="35">
        <v>5.2999999999999999E-2</v>
      </c>
      <c r="S38" s="35">
        <v>5.5E-2</v>
      </c>
      <c r="T38" s="35">
        <v>5.8000000000000003E-2</v>
      </c>
      <c r="U38" s="35">
        <v>0.06</v>
      </c>
      <c r="V38" s="35">
        <v>0.06</v>
      </c>
      <c r="W38" s="35">
        <v>0.06</v>
      </c>
      <c r="X38" s="35">
        <v>0.06</v>
      </c>
      <c r="Y38" s="35">
        <v>6.2E-2</v>
      </c>
    </row>
    <row r="39" spans="1:25" ht="86.5" customHeight="1" x14ac:dyDescent="0.35">
      <c r="A39" s="22"/>
      <c r="B39" s="29" t="s">
        <v>230</v>
      </c>
      <c r="C39" s="7">
        <f>SUM(D39:L39)</f>
        <v>5160</v>
      </c>
      <c r="D39" s="7">
        <v>1000</v>
      </c>
      <c r="E39" s="7" t="s">
        <v>106</v>
      </c>
      <c r="F39" s="7">
        <v>1020</v>
      </c>
      <c r="G39" s="7" t="s">
        <v>106</v>
      </c>
      <c r="H39" s="7">
        <v>1040</v>
      </c>
      <c r="I39" s="7" t="s">
        <v>106</v>
      </c>
      <c r="J39" s="7">
        <v>1050</v>
      </c>
      <c r="K39" s="7" t="s">
        <v>106</v>
      </c>
      <c r="L39" s="7">
        <v>1050</v>
      </c>
      <c r="M39" s="29" t="s">
        <v>189</v>
      </c>
      <c r="N39" s="29" t="s">
        <v>211</v>
      </c>
      <c r="O39" s="29" t="s">
        <v>428</v>
      </c>
      <c r="P39" s="35">
        <f>SUM(Q39:Y39)</f>
        <v>2.5</v>
      </c>
      <c r="Q39" s="35">
        <v>0.4</v>
      </c>
      <c r="R39" s="35" t="s">
        <v>106</v>
      </c>
      <c r="S39" s="35">
        <v>0.45</v>
      </c>
      <c r="T39" s="35" t="s">
        <v>106</v>
      </c>
      <c r="U39" s="35">
        <v>0.5</v>
      </c>
      <c r="V39" s="35" t="s">
        <v>106</v>
      </c>
      <c r="W39" s="35">
        <v>0.55000000000000004</v>
      </c>
      <c r="X39" s="35" t="s">
        <v>106</v>
      </c>
      <c r="Y39" s="35">
        <v>0.6</v>
      </c>
    </row>
    <row r="40" spans="1:25" ht="161.5" customHeight="1" x14ac:dyDescent="0.35">
      <c r="A40" s="22"/>
      <c r="B40" s="29" t="s">
        <v>240</v>
      </c>
      <c r="C40" s="7">
        <f>SUM(D40:L40)</f>
        <v>450</v>
      </c>
      <c r="D40" s="7">
        <v>50</v>
      </c>
      <c r="E40" s="7">
        <v>50</v>
      </c>
      <c r="F40" s="7">
        <v>50</v>
      </c>
      <c r="G40" s="7">
        <v>50</v>
      </c>
      <c r="H40" s="7">
        <v>50</v>
      </c>
      <c r="I40" s="7">
        <v>50</v>
      </c>
      <c r="J40" s="7">
        <v>50</v>
      </c>
      <c r="K40" s="7">
        <v>50</v>
      </c>
      <c r="L40" s="7">
        <v>50</v>
      </c>
      <c r="M40" s="29" t="s">
        <v>190</v>
      </c>
      <c r="N40" s="29" t="s">
        <v>211</v>
      </c>
      <c r="O40" s="29" t="s">
        <v>428</v>
      </c>
      <c r="P40" s="37">
        <f>SUM(Q40:Y40)</f>
        <v>0.18</v>
      </c>
      <c r="Q40" s="37">
        <v>0.02</v>
      </c>
      <c r="R40" s="37">
        <v>0.02</v>
      </c>
      <c r="S40" s="37">
        <v>0.02</v>
      </c>
      <c r="T40" s="37">
        <v>0.02</v>
      </c>
      <c r="U40" s="37">
        <v>0.02</v>
      </c>
      <c r="V40" s="37">
        <v>0.02</v>
      </c>
      <c r="W40" s="37">
        <v>0.02</v>
      </c>
      <c r="X40" s="37">
        <v>0.02</v>
      </c>
      <c r="Y40" s="37">
        <v>0.02</v>
      </c>
    </row>
    <row r="41" spans="1:25" ht="178.5" customHeight="1" x14ac:dyDescent="0.35">
      <c r="A41" s="22"/>
      <c r="B41" s="3" t="s">
        <v>229</v>
      </c>
      <c r="C41" s="1">
        <f>D41+E41+F41+G41+H41+I41+J41+K41+L41</f>
        <v>315</v>
      </c>
      <c r="D41" s="1">
        <v>35</v>
      </c>
      <c r="E41" s="1">
        <v>35</v>
      </c>
      <c r="F41" s="1">
        <v>35</v>
      </c>
      <c r="G41" s="1">
        <v>35</v>
      </c>
      <c r="H41" s="1">
        <v>35</v>
      </c>
      <c r="I41" s="1">
        <v>35</v>
      </c>
      <c r="J41" s="1">
        <v>35</v>
      </c>
      <c r="K41" s="1">
        <v>35</v>
      </c>
      <c r="L41" s="1">
        <v>35</v>
      </c>
      <c r="M41" s="3" t="s">
        <v>191</v>
      </c>
      <c r="N41" s="24" t="s">
        <v>216</v>
      </c>
      <c r="O41" s="24" t="s">
        <v>428</v>
      </c>
      <c r="P41" s="27">
        <f>Q41+R41+S41+T41+U41+V41+W41+X41+Y41</f>
        <v>7.48</v>
      </c>
      <c r="Q41" s="27">
        <v>0.76</v>
      </c>
      <c r="R41" s="1">
        <v>0.78</v>
      </c>
      <c r="S41" s="1">
        <v>0.8</v>
      </c>
      <c r="T41" s="1">
        <v>0.8</v>
      </c>
      <c r="U41" s="1">
        <v>0.8</v>
      </c>
      <c r="V41" s="1">
        <v>0.86</v>
      </c>
      <c r="W41" s="1">
        <v>0.88</v>
      </c>
      <c r="X41" s="1">
        <v>0.9</v>
      </c>
      <c r="Y41" s="1">
        <v>0.9</v>
      </c>
    </row>
    <row r="42" spans="1:25" ht="100" customHeight="1" x14ac:dyDescent="0.35">
      <c r="A42" s="22"/>
      <c r="B42" s="3" t="s">
        <v>229</v>
      </c>
      <c r="C42" s="1">
        <f>D42+E42+F42+G42+H42+I42+J42+K42+L42</f>
        <v>45</v>
      </c>
      <c r="D42" s="1">
        <v>5</v>
      </c>
      <c r="E42" s="1">
        <v>5</v>
      </c>
      <c r="F42" s="1">
        <v>5</v>
      </c>
      <c r="G42" s="1">
        <v>5</v>
      </c>
      <c r="H42" s="1">
        <v>5</v>
      </c>
      <c r="I42" s="1">
        <v>5</v>
      </c>
      <c r="J42" s="1">
        <v>5</v>
      </c>
      <c r="K42" s="1">
        <v>5</v>
      </c>
      <c r="L42" s="1">
        <v>5</v>
      </c>
      <c r="M42" s="3" t="s">
        <v>192</v>
      </c>
      <c r="N42" s="24" t="s">
        <v>216</v>
      </c>
      <c r="O42" s="24" t="s">
        <v>428</v>
      </c>
      <c r="P42" s="1">
        <f>Q42+R42+S42+T42+U42+V42+W42+X42+Y42</f>
        <v>0.80999999999999983</v>
      </c>
      <c r="Q42" s="1">
        <v>0.09</v>
      </c>
      <c r="R42" s="1">
        <v>0.09</v>
      </c>
      <c r="S42" s="1">
        <v>0.09</v>
      </c>
      <c r="T42" s="1">
        <v>0.09</v>
      </c>
      <c r="U42" s="1">
        <v>0.09</v>
      </c>
      <c r="V42" s="1">
        <v>0.09</v>
      </c>
      <c r="W42" s="1">
        <v>0.09</v>
      </c>
      <c r="X42" s="1">
        <v>0.09</v>
      </c>
      <c r="Y42" s="1">
        <v>0.09</v>
      </c>
    </row>
    <row r="43" spans="1:25" ht="131.5" customHeight="1" x14ac:dyDescent="0.35">
      <c r="A43" s="22"/>
      <c r="B43" s="3" t="s">
        <v>229</v>
      </c>
      <c r="C43" s="1">
        <f>D43+E43+F43+G43+H43+I43+J43+K43+L43</f>
        <v>108</v>
      </c>
      <c r="D43" s="1">
        <v>12</v>
      </c>
      <c r="E43" s="1">
        <v>12</v>
      </c>
      <c r="F43" s="1">
        <v>12</v>
      </c>
      <c r="G43" s="1">
        <v>12</v>
      </c>
      <c r="H43" s="1">
        <v>12</v>
      </c>
      <c r="I43" s="1">
        <v>12</v>
      </c>
      <c r="J43" s="1">
        <v>12</v>
      </c>
      <c r="K43" s="1">
        <v>12</v>
      </c>
      <c r="L43" s="1">
        <v>12</v>
      </c>
      <c r="M43" s="3" t="s">
        <v>193</v>
      </c>
      <c r="N43" s="24" t="s">
        <v>216</v>
      </c>
      <c r="O43" s="24" t="s">
        <v>428</v>
      </c>
      <c r="P43" s="1">
        <f>Q43+R43+S43+T43+U43+V43+W43+X43+Y43</f>
        <v>0.56000000000000005</v>
      </c>
      <c r="Q43" s="1">
        <v>0.05</v>
      </c>
      <c r="R43" s="1">
        <v>0.05</v>
      </c>
      <c r="S43" s="1">
        <v>0.05</v>
      </c>
      <c r="T43" s="1">
        <v>0.05</v>
      </c>
      <c r="U43" s="1">
        <v>0.06</v>
      </c>
      <c r="V43" s="1">
        <v>0.06</v>
      </c>
      <c r="W43" s="1">
        <v>7.0000000000000007E-2</v>
      </c>
      <c r="X43" s="1">
        <v>0.08</v>
      </c>
      <c r="Y43" s="1">
        <v>0.09</v>
      </c>
    </row>
    <row r="44" spans="1:25" ht="99" customHeight="1" x14ac:dyDescent="0.35">
      <c r="A44" s="22"/>
      <c r="B44" s="38" t="s">
        <v>241</v>
      </c>
      <c r="C44" s="11">
        <v>5</v>
      </c>
      <c r="D44" s="11">
        <v>1</v>
      </c>
      <c r="E44" s="7" t="s">
        <v>106</v>
      </c>
      <c r="F44" s="11">
        <v>1</v>
      </c>
      <c r="G44" s="7" t="s">
        <v>106</v>
      </c>
      <c r="H44" s="11">
        <v>1</v>
      </c>
      <c r="I44" s="7" t="s">
        <v>106</v>
      </c>
      <c r="J44" s="11">
        <v>1</v>
      </c>
      <c r="K44" s="7" t="s">
        <v>106</v>
      </c>
      <c r="L44" s="11">
        <v>1</v>
      </c>
      <c r="M44" s="8" t="s">
        <v>194</v>
      </c>
      <c r="N44" s="3" t="s">
        <v>217</v>
      </c>
      <c r="O44" s="3" t="s">
        <v>428</v>
      </c>
      <c r="P44" s="11">
        <v>0.2</v>
      </c>
      <c r="Q44" s="11">
        <v>0.02</v>
      </c>
      <c r="R44" s="7" t="s">
        <v>106</v>
      </c>
      <c r="S44" s="11">
        <v>0.03</v>
      </c>
      <c r="T44" s="7" t="s">
        <v>106</v>
      </c>
      <c r="U44" s="11">
        <v>0.04</v>
      </c>
      <c r="V44" s="7" t="s">
        <v>106</v>
      </c>
      <c r="W44" s="11">
        <v>0.05</v>
      </c>
      <c r="X44" s="7" t="s">
        <v>106</v>
      </c>
      <c r="Y44" s="11">
        <v>0.06</v>
      </c>
    </row>
    <row r="45" spans="1:25" ht="77.5" x14ac:dyDescent="0.35">
      <c r="A45" s="22"/>
      <c r="B45" s="39" t="s">
        <v>242</v>
      </c>
      <c r="C45" s="38">
        <v>8.5</v>
      </c>
      <c r="D45" s="7" t="s">
        <v>106</v>
      </c>
      <c r="E45" s="7" t="s">
        <v>106</v>
      </c>
      <c r="F45" s="7" t="s">
        <v>106</v>
      </c>
      <c r="G45" s="38">
        <v>0.5</v>
      </c>
      <c r="H45" s="40">
        <v>1</v>
      </c>
      <c r="I45" s="38">
        <v>1.5</v>
      </c>
      <c r="J45" s="38">
        <v>1.75</v>
      </c>
      <c r="K45" s="38">
        <v>1.75</v>
      </c>
      <c r="L45" s="40">
        <v>2</v>
      </c>
      <c r="M45" s="8" t="s">
        <v>195</v>
      </c>
      <c r="N45" s="3" t="s">
        <v>217</v>
      </c>
      <c r="O45" s="3" t="s">
        <v>428</v>
      </c>
      <c r="P45" s="11">
        <v>1</v>
      </c>
      <c r="Q45" s="7" t="s">
        <v>106</v>
      </c>
      <c r="R45" s="7" t="s">
        <v>106</v>
      </c>
      <c r="S45" s="11">
        <v>0.75</v>
      </c>
      <c r="T45" s="11">
        <v>0.25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</row>
    <row r="46" spans="1:25" ht="162" customHeight="1" x14ac:dyDescent="0.35">
      <c r="A46" s="22"/>
      <c r="B46" s="3" t="s">
        <v>243</v>
      </c>
      <c r="C46" s="1">
        <v>225</v>
      </c>
      <c r="D46" s="1">
        <v>25</v>
      </c>
      <c r="E46" s="1">
        <v>25</v>
      </c>
      <c r="F46" s="1">
        <v>25</v>
      </c>
      <c r="G46" s="1">
        <v>25</v>
      </c>
      <c r="H46" s="1">
        <v>25</v>
      </c>
      <c r="I46" s="1">
        <v>25</v>
      </c>
      <c r="J46" s="1">
        <v>25</v>
      </c>
      <c r="K46" s="1">
        <v>25</v>
      </c>
      <c r="L46" s="1">
        <v>25</v>
      </c>
      <c r="M46" s="3" t="s">
        <v>196</v>
      </c>
      <c r="N46" s="3" t="s">
        <v>218</v>
      </c>
      <c r="O46" s="3" t="s">
        <v>428</v>
      </c>
      <c r="P46" s="1">
        <v>9.9</v>
      </c>
      <c r="Q46" s="1">
        <v>1.1000000000000001</v>
      </c>
      <c r="R46" s="1">
        <v>1.1000000000000001</v>
      </c>
      <c r="S46" s="1">
        <v>1.1000000000000001</v>
      </c>
      <c r="T46" s="1">
        <v>1.1000000000000001</v>
      </c>
      <c r="U46" s="1">
        <v>1.1000000000000001</v>
      </c>
      <c r="V46" s="1">
        <v>1.1000000000000001</v>
      </c>
      <c r="W46" s="1">
        <v>1.1000000000000001</v>
      </c>
      <c r="X46" s="1">
        <v>1.1000000000000001</v>
      </c>
      <c r="Y46" s="1">
        <v>1.1000000000000001</v>
      </c>
    </row>
    <row r="47" spans="1:25" ht="15.5" x14ac:dyDescent="0.35">
      <c r="A47" s="22" t="s">
        <v>414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4"/>
      <c r="P47" s="4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31" x14ac:dyDescent="0.35">
      <c r="A48" s="22" t="s">
        <v>11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5" t="s">
        <v>12</v>
      </c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5.5" customHeight="1" x14ac:dyDescent="0.3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5" t="s">
        <v>13</v>
      </c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99.5" customHeight="1" x14ac:dyDescent="0.35">
      <c r="A50" s="22" t="s">
        <v>15</v>
      </c>
      <c r="B50" s="3" t="s">
        <v>245</v>
      </c>
      <c r="C50" s="6">
        <f>D50+E50+F50+G50+H50+I50+J50+K50+L50</f>
        <v>1800</v>
      </c>
      <c r="D50" s="6">
        <v>200</v>
      </c>
      <c r="E50" s="6">
        <v>200</v>
      </c>
      <c r="F50" s="6">
        <v>200</v>
      </c>
      <c r="G50" s="6">
        <v>200</v>
      </c>
      <c r="H50" s="6">
        <v>200</v>
      </c>
      <c r="I50" s="6">
        <v>200</v>
      </c>
      <c r="J50" s="6">
        <v>200</v>
      </c>
      <c r="K50" s="6">
        <v>200</v>
      </c>
      <c r="L50" s="6">
        <v>200</v>
      </c>
      <c r="M50" s="3" t="s">
        <v>244</v>
      </c>
      <c r="N50" s="3" t="s">
        <v>162</v>
      </c>
      <c r="O50" s="5" t="s">
        <v>12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</row>
    <row r="51" spans="1:25" ht="81" customHeight="1" x14ac:dyDescent="0.35">
      <c r="A51" s="22"/>
      <c r="B51" s="23" t="s">
        <v>231</v>
      </c>
      <c r="C51" s="1">
        <f>D51+E51+F51+G51+H51+I51+J51+K51+L51</f>
        <v>1260</v>
      </c>
      <c r="D51" s="1">
        <v>140</v>
      </c>
      <c r="E51" s="1">
        <v>140</v>
      </c>
      <c r="F51" s="1">
        <v>140</v>
      </c>
      <c r="G51" s="1">
        <v>140</v>
      </c>
      <c r="H51" s="1">
        <v>140</v>
      </c>
      <c r="I51" s="1">
        <v>140</v>
      </c>
      <c r="J51" s="1">
        <v>140</v>
      </c>
      <c r="K51" s="1">
        <v>140</v>
      </c>
      <c r="L51" s="1">
        <v>140</v>
      </c>
      <c r="M51" s="3" t="s">
        <v>163</v>
      </c>
      <c r="N51" s="3" t="s">
        <v>160</v>
      </c>
      <c r="O51" s="5" t="s">
        <v>12</v>
      </c>
      <c r="P51" s="1">
        <f>Q51+R51+S51+T51+U51+V51+W51+X51+Y51</f>
        <v>0.09</v>
      </c>
      <c r="Q51" s="1">
        <v>0.01</v>
      </c>
      <c r="R51" s="1">
        <v>0.01</v>
      </c>
      <c r="S51" s="1">
        <v>0.01</v>
      </c>
      <c r="T51" s="1">
        <v>0.01</v>
      </c>
      <c r="U51" s="1">
        <v>0.01</v>
      </c>
      <c r="V51" s="1">
        <v>0.01</v>
      </c>
      <c r="W51" s="1">
        <v>0.01</v>
      </c>
      <c r="X51" s="1">
        <v>0.01</v>
      </c>
      <c r="Y51" s="1">
        <v>0.01</v>
      </c>
    </row>
    <row r="52" spans="1:25" ht="99.5" customHeight="1" x14ac:dyDescent="0.35">
      <c r="A52" s="22"/>
      <c r="B52" s="23" t="s">
        <v>227</v>
      </c>
      <c r="C52" s="1" t="s">
        <v>55</v>
      </c>
      <c r="D52" s="1" t="s">
        <v>54</v>
      </c>
      <c r="E52" s="1" t="s">
        <v>54</v>
      </c>
      <c r="F52" s="1" t="s">
        <v>54</v>
      </c>
      <c r="G52" s="1" t="s">
        <v>54</v>
      </c>
      <c r="H52" s="1" t="s">
        <v>54</v>
      </c>
      <c r="I52" s="1" t="s">
        <v>54</v>
      </c>
      <c r="J52" s="1" t="s">
        <v>54</v>
      </c>
      <c r="K52" s="1" t="s">
        <v>54</v>
      </c>
      <c r="L52" s="1" t="s">
        <v>54</v>
      </c>
      <c r="M52" s="3" t="s">
        <v>164</v>
      </c>
      <c r="N52" s="3" t="s">
        <v>51</v>
      </c>
      <c r="O52" s="5" t="s">
        <v>12</v>
      </c>
      <c r="P52" s="1">
        <f>Q52+R52+S52+T52+U52+V52+W52+X52+Y52</f>
        <v>0.09</v>
      </c>
      <c r="Q52" s="1">
        <v>0.01</v>
      </c>
      <c r="R52" s="1">
        <v>0.01</v>
      </c>
      <c r="S52" s="1">
        <v>0.01</v>
      </c>
      <c r="T52" s="1">
        <v>0.01</v>
      </c>
      <c r="U52" s="1">
        <v>0.01</v>
      </c>
      <c r="V52" s="1">
        <v>0.01</v>
      </c>
      <c r="W52" s="1">
        <v>0.01</v>
      </c>
      <c r="X52" s="1">
        <v>0.01</v>
      </c>
      <c r="Y52" s="1">
        <v>0.01</v>
      </c>
    </row>
    <row r="53" spans="1:25" ht="146.5" customHeight="1" x14ac:dyDescent="0.35">
      <c r="A53" s="22"/>
      <c r="B53" s="23" t="s">
        <v>29</v>
      </c>
      <c r="C53" s="1">
        <v>2025</v>
      </c>
      <c r="D53" s="1">
        <v>225</v>
      </c>
      <c r="E53" s="1">
        <v>225</v>
      </c>
      <c r="F53" s="1">
        <v>225</v>
      </c>
      <c r="G53" s="1">
        <v>225</v>
      </c>
      <c r="H53" s="1">
        <v>225</v>
      </c>
      <c r="I53" s="1">
        <v>225</v>
      </c>
      <c r="J53" s="1">
        <v>225</v>
      </c>
      <c r="K53" s="1">
        <v>225</v>
      </c>
      <c r="L53" s="1">
        <v>225</v>
      </c>
      <c r="M53" s="3" t="s">
        <v>165</v>
      </c>
      <c r="N53" s="3" t="s">
        <v>212</v>
      </c>
      <c r="O53" s="5" t="s">
        <v>428</v>
      </c>
      <c r="P53" s="1">
        <v>2.4750000000000001</v>
      </c>
      <c r="Q53" s="1">
        <v>0.27500000000000002</v>
      </c>
      <c r="R53" s="1">
        <v>0.27500000000000002</v>
      </c>
      <c r="S53" s="1">
        <v>0.27500000000000002</v>
      </c>
      <c r="T53" s="1">
        <v>0.27500000000000002</v>
      </c>
      <c r="U53" s="1">
        <v>0.27500000000000002</v>
      </c>
      <c r="V53" s="1">
        <v>0.27500000000000002</v>
      </c>
      <c r="W53" s="1">
        <v>0.27500000000000002</v>
      </c>
      <c r="X53" s="1">
        <v>0.27500000000000002</v>
      </c>
      <c r="Y53" s="1">
        <v>0.27500000000000002</v>
      </c>
    </row>
    <row r="54" spans="1:25" ht="15.5" x14ac:dyDescent="0.35">
      <c r="A54" s="22" t="s">
        <v>415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4"/>
      <c r="P54" s="4"/>
      <c r="Q54" s="31"/>
      <c r="R54" s="31"/>
      <c r="S54" s="31"/>
      <c r="T54" s="31"/>
      <c r="U54" s="31"/>
      <c r="V54" s="31"/>
      <c r="W54" s="31"/>
      <c r="X54" s="31"/>
      <c r="Y54" s="31"/>
    </row>
    <row r="55" spans="1:25" ht="31" x14ac:dyDescent="0.35">
      <c r="A55" s="22" t="s">
        <v>11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5" t="s">
        <v>12</v>
      </c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33" customHeight="1" x14ac:dyDescent="0.3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5" t="s">
        <v>13</v>
      </c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84.5" customHeight="1" x14ac:dyDescent="0.35">
      <c r="A57" s="22" t="s">
        <v>17</v>
      </c>
      <c r="B57" s="3" t="s">
        <v>245</v>
      </c>
      <c r="C57" s="1">
        <f>H57+I57+J57+K57+L57</f>
        <v>5000</v>
      </c>
      <c r="D57" s="1" t="s">
        <v>106</v>
      </c>
      <c r="E57" s="1" t="s">
        <v>106</v>
      </c>
      <c r="F57" s="1" t="s">
        <v>106</v>
      </c>
      <c r="G57" s="1" t="s">
        <v>106</v>
      </c>
      <c r="H57" s="1">
        <v>1000</v>
      </c>
      <c r="I57" s="1">
        <v>1000</v>
      </c>
      <c r="J57" s="1">
        <v>1000</v>
      </c>
      <c r="K57" s="1">
        <v>1000</v>
      </c>
      <c r="L57" s="1">
        <v>1000</v>
      </c>
      <c r="M57" s="3" t="s">
        <v>248</v>
      </c>
      <c r="N57" s="3" t="s">
        <v>151</v>
      </c>
      <c r="O57" s="3" t="s">
        <v>12</v>
      </c>
      <c r="P57" s="6">
        <f>U57+V57+W57+X57+Y57</f>
        <v>2.5</v>
      </c>
      <c r="Q57" s="1" t="s">
        <v>106</v>
      </c>
      <c r="R57" s="1" t="s">
        <v>106</v>
      </c>
      <c r="S57" s="1" t="s">
        <v>106</v>
      </c>
      <c r="T57" s="1" t="s">
        <v>106</v>
      </c>
      <c r="U57" s="6">
        <v>0.5</v>
      </c>
      <c r="V57" s="6">
        <v>0.5</v>
      </c>
      <c r="W57" s="6">
        <v>0.5</v>
      </c>
      <c r="X57" s="6">
        <v>0.5</v>
      </c>
      <c r="Y57" s="6">
        <v>0.5</v>
      </c>
    </row>
    <row r="58" spans="1:25" ht="161.5" customHeight="1" x14ac:dyDescent="0.35">
      <c r="A58" s="22"/>
      <c r="B58" s="3" t="s">
        <v>444</v>
      </c>
      <c r="C58" s="1"/>
      <c r="D58" s="1" t="s">
        <v>106</v>
      </c>
      <c r="E58" s="1">
        <v>8</v>
      </c>
      <c r="F58" s="1">
        <v>10</v>
      </c>
      <c r="G58" s="1">
        <v>12</v>
      </c>
      <c r="H58" s="1">
        <v>14</v>
      </c>
      <c r="I58" s="1">
        <v>16</v>
      </c>
      <c r="J58" s="1">
        <v>18</v>
      </c>
      <c r="K58" s="1">
        <v>20</v>
      </c>
      <c r="L58" s="1">
        <v>20</v>
      </c>
      <c r="M58" s="3" t="s">
        <v>443</v>
      </c>
      <c r="N58" s="3" t="s">
        <v>151</v>
      </c>
      <c r="O58" s="3" t="s">
        <v>12</v>
      </c>
      <c r="P58" s="1">
        <f>R58+S58+T58+U58+V58+W58+X58+Y58</f>
        <v>11.8</v>
      </c>
      <c r="Q58" s="1" t="s">
        <v>106</v>
      </c>
      <c r="R58" s="1">
        <v>0.8</v>
      </c>
      <c r="S58" s="1">
        <v>1</v>
      </c>
      <c r="T58" s="1">
        <v>1.2</v>
      </c>
      <c r="U58" s="1">
        <v>1.4</v>
      </c>
      <c r="V58" s="1">
        <v>1.6</v>
      </c>
      <c r="W58" s="1">
        <v>1.8</v>
      </c>
      <c r="X58" s="1">
        <v>2</v>
      </c>
      <c r="Y58" s="1">
        <v>2</v>
      </c>
    </row>
    <row r="59" spans="1:25" ht="77.5" x14ac:dyDescent="0.35">
      <c r="A59" s="22"/>
      <c r="B59" s="3" t="s">
        <v>434</v>
      </c>
      <c r="C59" s="1">
        <v>1</v>
      </c>
      <c r="D59" s="1">
        <v>0.2</v>
      </c>
      <c r="E59" s="1">
        <v>0.2</v>
      </c>
      <c r="F59" s="1">
        <v>0.2</v>
      </c>
      <c r="G59" s="1">
        <v>0.2</v>
      </c>
      <c r="H59" s="1">
        <v>0.2</v>
      </c>
      <c r="I59" s="1" t="s">
        <v>106</v>
      </c>
      <c r="J59" s="1" t="s">
        <v>106</v>
      </c>
      <c r="K59" s="1" t="s">
        <v>106</v>
      </c>
      <c r="L59" s="1" t="s">
        <v>106</v>
      </c>
      <c r="M59" s="3" t="s">
        <v>432</v>
      </c>
      <c r="N59" s="3" t="s">
        <v>433</v>
      </c>
      <c r="O59" s="3" t="s">
        <v>12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 t="s">
        <v>106</v>
      </c>
      <c r="W59" s="1" t="s">
        <v>106</v>
      </c>
      <c r="X59" s="1" t="s">
        <v>106</v>
      </c>
      <c r="Y59" s="1" t="s">
        <v>106</v>
      </c>
    </row>
    <row r="60" spans="1:25" ht="83.5" customHeight="1" x14ac:dyDescent="0.35">
      <c r="A60" s="22"/>
      <c r="B60" s="3" t="s">
        <v>231</v>
      </c>
      <c r="C60" s="1">
        <f>D60+E60+F60+G60+H60+I60+J60+K60+L60</f>
        <v>864</v>
      </c>
      <c r="D60" s="1">
        <v>96</v>
      </c>
      <c r="E60" s="1">
        <v>96</v>
      </c>
      <c r="F60" s="1">
        <v>96</v>
      </c>
      <c r="G60" s="1">
        <v>96</v>
      </c>
      <c r="H60" s="1">
        <v>96</v>
      </c>
      <c r="I60" s="1">
        <v>96</v>
      </c>
      <c r="J60" s="1">
        <v>96</v>
      </c>
      <c r="K60" s="1">
        <v>96</v>
      </c>
      <c r="L60" s="1">
        <v>96</v>
      </c>
      <c r="M60" s="3" t="s">
        <v>445</v>
      </c>
      <c r="N60" s="3" t="s">
        <v>51</v>
      </c>
      <c r="O60" s="3" t="s">
        <v>12</v>
      </c>
      <c r="P60" s="1">
        <f>Q60+R60+S60+T60+U60+V60+W60+X60+Y60</f>
        <v>0.09</v>
      </c>
      <c r="Q60" s="1">
        <v>0.01</v>
      </c>
      <c r="R60" s="1">
        <v>0.01</v>
      </c>
      <c r="S60" s="1">
        <v>0.01</v>
      </c>
      <c r="T60" s="1">
        <v>0.01</v>
      </c>
      <c r="U60" s="1">
        <v>0.01</v>
      </c>
      <c r="V60" s="1">
        <v>0.01</v>
      </c>
      <c r="W60" s="1">
        <v>0.01</v>
      </c>
      <c r="X60" s="1">
        <v>0.01</v>
      </c>
      <c r="Y60" s="1">
        <v>0.01</v>
      </c>
    </row>
    <row r="61" spans="1:25" ht="49.5" customHeight="1" x14ac:dyDescent="0.35">
      <c r="A61" s="22"/>
      <c r="B61" s="3" t="s">
        <v>246</v>
      </c>
      <c r="C61" s="1" t="s">
        <v>57</v>
      </c>
      <c r="D61" s="1" t="s">
        <v>56</v>
      </c>
      <c r="E61" s="1" t="s">
        <v>56</v>
      </c>
      <c r="F61" s="1" t="s">
        <v>56</v>
      </c>
      <c r="G61" s="1" t="s">
        <v>56</v>
      </c>
      <c r="H61" s="1" t="s">
        <v>56</v>
      </c>
      <c r="I61" s="1" t="s">
        <v>56</v>
      </c>
      <c r="J61" s="1" t="s">
        <v>56</v>
      </c>
      <c r="K61" s="1" t="s">
        <v>56</v>
      </c>
      <c r="L61" s="1" t="s">
        <v>56</v>
      </c>
      <c r="M61" s="3" t="s">
        <v>446</v>
      </c>
      <c r="N61" s="3" t="s">
        <v>51</v>
      </c>
      <c r="O61" s="3" t="s">
        <v>12</v>
      </c>
      <c r="P61" s="1">
        <f t="shared" ref="P61:P67" si="2">Q61+R61+S61+T61+U61+V61+W61+X61+Y61</f>
        <v>5.1209999999999996</v>
      </c>
      <c r="Q61" s="1">
        <v>0.56299999999999994</v>
      </c>
      <c r="R61" s="1">
        <v>0.56799999999999995</v>
      </c>
      <c r="S61" s="1">
        <v>0.56999999999999995</v>
      </c>
      <c r="T61" s="1">
        <v>0.56999999999999995</v>
      </c>
      <c r="U61" s="1">
        <v>0.56999999999999995</v>
      </c>
      <c r="V61" s="1">
        <v>0.56999999999999995</v>
      </c>
      <c r="W61" s="1">
        <v>0.56999999999999995</v>
      </c>
      <c r="X61" s="1">
        <v>0.56999999999999995</v>
      </c>
      <c r="Y61" s="1">
        <v>0.56999999999999995</v>
      </c>
    </row>
    <row r="62" spans="1:25" ht="82" customHeight="1" x14ac:dyDescent="0.35">
      <c r="A62" s="22"/>
      <c r="B62" s="3" t="s">
        <v>247</v>
      </c>
      <c r="C62" s="1" t="s">
        <v>59</v>
      </c>
      <c r="D62" s="1" t="s">
        <v>58</v>
      </c>
      <c r="E62" s="1" t="s">
        <v>58</v>
      </c>
      <c r="F62" s="1" t="s">
        <v>58</v>
      </c>
      <c r="G62" s="1" t="s">
        <v>58</v>
      </c>
      <c r="H62" s="1" t="s">
        <v>58</v>
      </c>
      <c r="I62" s="1" t="s">
        <v>58</v>
      </c>
      <c r="J62" s="1" t="s">
        <v>58</v>
      </c>
      <c r="K62" s="1" t="s">
        <v>58</v>
      </c>
      <c r="L62" s="1" t="s">
        <v>58</v>
      </c>
      <c r="M62" s="3" t="s">
        <v>447</v>
      </c>
      <c r="N62" s="3" t="s">
        <v>51</v>
      </c>
      <c r="O62" s="3" t="s">
        <v>12</v>
      </c>
      <c r="P62" s="1">
        <f t="shared" si="2"/>
        <v>0.19799999999999995</v>
      </c>
      <c r="Q62" s="1">
        <v>2.1999999999999999E-2</v>
      </c>
      <c r="R62" s="1">
        <v>2.1999999999999999E-2</v>
      </c>
      <c r="S62" s="1">
        <v>2.1999999999999999E-2</v>
      </c>
      <c r="T62" s="1">
        <v>2.1999999999999999E-2</v>
      </c>
      <c r="U62" s="1">
        <v>2.1999999999999999E-2</v>
      </c>
      <c r="V62" s="1">
        <v>2.1999999999999999E-2</v>
      </c>
      <c r="W62" s="1">
        <v>2.1999999999999999E-2</v>
      </c>
      <c r="X62" s="1">
        <v>2.1999999999999999E-2</v>
      </c>
      <c r="Y62" s="1">
        <v>2.1999999999999999E-2</v>
      </c>
    </row>
    <row r="63" spans="1:25" ht="118.5" customHeight="1" x14ac:dyDescent="0.35">
      <c r="A63" s="22"/>
      <c r="B63" s="3" t="s">
        <v>231</v>
      </c>
      <c r="C63" s="1">
        <f>D63+E63+F63+G63+H63+I63+J63+K63+L63</f>
        <v>5400</v>
      </c>
      <c r="D63" s="1">
        <v>600</v>
      </c>
      <c r="E63" s="1">
        <v>600</v>
      </c>
      <c r="F63" s="1">
        <v>600</v>
      </c>
      <c r="G63" s="1">
        <v>600</v>
      </c>
      <c r="H63" s="1">
        <v>600</v>
      </c>
      <c r="I63" s="1">
        <v>600</v>
      </c>
      <c r="J63" s="1">
        <v>600</v>
      </c>
      <c r="K63" s="1">
        <v>600</v>
      </c>
      <c r="L63" s="1">
        <v>600</v>
      </c>
      <c r="M63" s="3" t="s">
        <v>448</v>
      </c>
      <c r="N63" s="3" t="s">
        <v>51</v>
      </c>
      <c r="O63" s="3" t="s">
        <v>12</v>
      </c>
      <c r="P63" s="1">
        <f t="shared" si="2"/>
        <v>0.47499999999999998</v>
      </c>
      <c r="Q63" s="1">
        <v>5.1999999999999998E-2</v>
      </c>
      <c r="R63" s="1">
        <v>5.1999999999999998E-2</v>
      </c>
      <c r="S63" s="1">
        <v>5.2999999999999999E-2</v>
      </c>
      <c r="T63" s="1">
        <v>5.2999999999999999E-2</v>
      </c>
      <c r="U63" s="1">
        <v>5.2999999999999999E-2</v>
      </c>
      <c r="V63" s="1">
        <v>5.2999999999999999E-2</v>
      </c>
      <c r="W63" s="1">
        <v>5.2999999999999999E-2</v>
      </c>
      <c r="X63" s="1">
        <v>5.2999999999999999E-2</v>
      </c>
      <c r="Y63" s="1">
        <v>5.2999999999999999E-2</v>
      </c>
    </row>
    <row r="64" spans="1:25" ht="66" customHeight="1" x14ac:dyDescent="0.35">
      <c r="A64" s="22"/>
      <c r="B64" s="3" t="s">
        <v>246</v>
      </c>
      <c r="C64" s="1" t="s">
        <v>61</v>
      </c>
      <c r="D64" s="1" t="s">
        <v>60</v>
      </c>
      <c r="E64" s="1" t="s">
        <v>60</v>
      </c>
      <c r="F64" s="1" t="s">
        <v>60</v>
      </c>
      <c r="G64" s="1" t="s">
        <v>60</v>
      </c>
      <c r="H64" s="1" t="s">
        <v>60</v>
      </c>
      <c r="I64" s="1" t="s">
        <v>60</v>
      </c>
      <c r="J64" s="1" t="s">
        <v>60</v>
      </c>
      <c r="K64" s="1" t="s">
        <v>60</v>
      </c>
      <c r="L64" s="1" t="s">
        <v>60</v>
      </c>
      <c r="M64" s="3" t="s">
        <v>449</v>
      </c>
      <c r="N64" s="3" t="s">
        <v>51</v>
      </c>
      <c r="O64" s="3" t="s">
        <v>12</v>
      </c>
      <c r="P64" s="1">
        <f t="shared" si="2"/>
        <v>3.4000000000000002E-2</v>
      </c>
      <c r="Q64" s="1">
        <v>3.0000000000000001E-3</v>
      </c>
      <c r="R64" s="1">
        <v>3.0000000000000001E-3</v>
      </c>
      <c r="S64" s="1">
        <v>4.0000000000000001E-3</v>
      </c>
      <c r="T64" s="1">
        <v>4.0000000000000001E-3</v>
      </c>
      <c r="U64" s="1">
        <v>4.0000000000000001E-3</v>
      </c>
      <c r="V64" s="1">
        <v>4.0000000000000001E-3</v>
      </c>
      <c r="W64" s="1">
        <v>4.0000000000000001E-3</v>
      </c>
      <c r="X64" s="1">
        <v>4.0000000000000001E-3</v>
      </c>
      <c r="Y64" s="1">
        <v>4.0000000000000001E-3</v>
      </c>
    </row>
    <row r="65" spans="1:25" ht="97" customHeight="1" x14ac:dyDescent="0.35">
      <c r="A65" s="22"/>
      <c r="B65" s="3" t="s">
        <v>231</v>
      </c>
      <c r="C65" s="1">
        <f>D65+F65+E65+G65+H65+I65+J65+K65+L65</f>
        <v>35235</v>
      </c>
      <c r="D65" s="1">
        <v>3915</v>
      </c>
      <c r="E65" s="1">
        <v>3915</v>
      </c>
      <c r="F65" s="1">
        <v>3915</v>
      </c>
      <c r="G65" s="1">
        <v>3915</v>
      </c>
      <c r="H65" s="1">
        <v>3915</v>
      </c>
      <c r="I65" s="1">
        <v>3915</v>
      </c>
      <c r="J65" s="1">
        <v>3915</v>
      </c>
      <c r="K65" s="1">
        <v>3915</v>
      </c>
      <c r="L65" s="1">
        <v>3915</v>
      </c>
      <c r="M65" s="3" t="s">
        <v>450</v>
      </c>
      <c r="N65" s="3" t="s">
        <v>51</v>
      </c>
      <c r="O65" s="3" t="s">
        <v>12</v>
      </c>
      <c r="P65" s="1">
        <f t="shared" si="2"/>
        <v>3.0819999999999999</v>
      </c>
      <c r="Q65" s="1">
        <v>0.33900000000000002</v>
      </c>
      <c r="R65" s="1">
        <v>0.34200000000000003</v>
      </c>
      <c r="S65" s="1">
        <v>0.34300000000000003</v>
      </c>
      <c r="T65" s="1">
        <v>0.34300000000000003</v>
      </c>
      <c r="U65" s="1">
        <v>0.34300000000000003</v>
      </c>
      <c r="V65" s="1">
        <v>0.34300000000000003</v>
      </c>
      <c r="W65" s="1">
        <v>0.34300000000000003</v>
      </c>
      <c r="X65" s="1">
        <v>0.34300000000000003</v>
      </c>
      <c r="Y65" s="1">
        <v>0.34300000000000003</v>
      </c>
    </row>
    <row r="66" spans="1:25" ht="117" customHeight="1" x14ac:dyDescent="0.35">
      <c r="A66" s="22"/>
      <c r="B66" s="3" t="s">
        <v>247</v>
      </c>
      <c r="C66" s="1" t="s">
        <v>63</v>
      </c>
      <c r="D66" s="1" t="s">
        <v>62</v>
      </c>
      <c r="E66" s="1" t="s">
        <v>62</v>
      </c>
      <c r="F66" s="1" t="s">
        <v>62</v>
      </c>
      <c r="G66" s="1" t="s">
        <v>62</v>
      </c>
      <c r="H66" s="1" t="s">
        <v>62</v>
      </c>
      <c r="I66" s="1" t="s">
        <v>62</v>
      </c>
      <c r="J66" s="1" t="s">
        <v>62</v>
      </c>
      <c r="K66" s="1" t="s">
        <v>62</v>
      </c>
      <c r="L66" s="1" t="s">
        <v>62</v>
      </c>
      <c r="M66" s="3" t="s">
        <v>451</v>
      </c>
      <c r="N66" s="3" t="s">
        <v>51</v>
      </c>
      <c r="O66" s="3" t="s">
        <v>12</v>
      </c>
      <c r="P66" s="1">
        <f t="shared" si="2"/>
        <v>0.23399999999999999</v>
      </c>
      <c r="Q66" s="1">
        <v>2.5999999999999999E-2</v>
      </c>
      <c r="R66" s="1">
        <v>2.5999999999999999E-2</v>
      </c>
      <c r="S66" s="1">
        <v>2.5999999999999999E-2</v>
      </c>
      <c r="T66" s="1">
        <v>2.5999999999999999E-2</v>
      </c>
      <c r="U66" s="1">
        <v>2.5999999999999999E-2</v>
      </c>
      <c r="V66" s="1">
        <v>2.5999999999999999E-2</v>
      </c>
      <c r="W66" s="1">
        <v>2.5999999999999999E-2</v>
      </c>
      <c r="X66" s="1">
        <v>2.5999999999999999E-2</v>
      </c>
      <c r="Y66" s="1">
        <v>2.5999999999999999E-2</v>
      </c>
    </row>
    <row r="67" spans="1:25" ht="64.5" customHeight="1" x14ac:dyDescent="0.35">
      <c r="A67" s="22"/>
      <c r="B67" s="3" t="s">
        <v>247</v>
      </c>
      <c r="C67" s="1" t="s">
        <v>65</v>
      </c>
      <c r="D67" s="1" t="s">
        <v>64</v>
      </c>
      <c r="E67" s="1" t="s">
        <v>64</v>
      </c>
      <c r="F67" s="1" t="s">
        <v>64</v>
      </c>
      <c r="G67" s="1" t="s">
        <v>64</v>
      </c>
      <c r="H67" s="1" t="s">
        <v>64</v>
      </c>
      <c r="I67" s="1" t="s">
        <v>64</v>
      </c>
      <c r="J67" s="1" t="s">
        <v>64</v>
      </c>
      <c r="K67" s="1" t="s">
        <v>64</v>
      </c>
      <c r="L67" s="1" t="s">
        <v>64</v>
      </c>
      <c r="M67" s="3" t="s">
        <v>452</v>
      </c>
      <c r="N67" s="3" t="s">
        <v>51</v>
      </c>
      <c r="O67" s="3" t="s">
        <v>12</v>
      </c>
      <c r="P67" s="1">
        <f t="shared" si="2"/>
        <v>1.3580000000000001</v>
      </c>
      <c r="Q67" s="1">
        <v>0.15</v>
      </c>
      <c r="R67" s="1">
        <v>0.151</v>
      </c>
      <c r="S67" s="1">
        <v>0.151</v>
      </c>
      <c r="T67" s="1">
        <v>0.151</v>
      </c>
      <c r="U67" s="1">
        <v>0.151</v>
      </c>
      <c r="V67" s="1">
        <v>0.151</v>
      </c>
      <c r="W67" s="1">
        <v>0.151</v>
      </c>
      <c r="X67" s="1">
        <v>0.151</v>
      </c>
      <c r="Y67" s="1">
        <v>0.151</v>
      </c>
    </row>
    <row r="68" spans="1:25" ht="66.5" customHeight="1" x14ac:dyDescent="0.35">
      <c r="A68" s="22"/>
      <c r="B68" s="3" t="s">
        <v>246</v>
      </c>
      <c r="C68" s="1" t="s">
        <v>66</v>
      </c>
      <c r="D68" s="1" t="s">
        <v>66</v>
      </c>
      <c r="E68" s="1" t="s">
        <v>106</v>
      </c>
      <c r="F68" s="1" t="s">
        <v>106</v>
      </c>
      <c r="G68" s="1" t="s">
        <v>106</v>
      </c>
      <c r="H68" s="1" t="s">
        <v>106</v>
      </c>
      <c r="I68" s="1" t="s">
        <v>106</v>
      </c>
      <c r="J68" s="1" t="s">
        <v>106</v>
      </c>
      <c r="K68" s="1" t="s">
        <v>106</v>
      </c>
      <c r="L68" s="1" t="s">
        <v>106</v>
      </c>
      <c r="M68" s="3" t="s">
        <v>453</v>
      </c>
      <c r="N68" s="3" t="s">
        <v>51</v>
      </c>
      <c r="O68" s="3" t="s">
        <v>12</v>
      </c>
      <c r="P68" s="1">
        <v>0.05</v>
      </c>
      <c r="Q68" s="1">
        <v>0.05</v>
      </c>
      <c r="R68" s="1" t="s">
        <v>106</v>
      </c>
      <c r="S68" s="1" t="s">
        <v>106</v>
      </c>
      <c r="T68" s="1" t="s">
        <v>106</v>
      </c>
      <c r="U68" s="1" t="s">
        <v>106</v>
      </c>
      <c r="V68" s="1" t="s">
        <v>106</v>
      </c>
      <c r="W68" s="1" t="s">
        <v>106</v>
      </c>
      <c r="X68" s="1" t="s">
        <v>106</v>
      </c>
      <c r="Y68" s="1" t="s">
        <v>106</v>
      </c>
    </row>
    <row r="69" spans="1:25" ht="86.5" customHeight="1" x14ac:dyDescent="0.35">
      <c r="A69" s="22"/>
      <c r="B69" s="3" t="s">
        <v>249</v>
      </c>
      <c r="C69" s="1" t="s">
        <v>68</v>
      </c>
      <c r="D69" s="1" t="s">
        <v>106</v>
      </c>
      <c r="E69" s="1" t="s">
        <v>67</v>
      </c>
      <c r="F69" s="1" t="s">
        <v>67</v>
      </c>
      <c r="G69" s="1" t="s">
        <v>106</v>
      </c>
      <c r="H69" s="1" t="s">
        <v>106</v>
      </c>
      <c r="I69" s="1" t="s">
        <v>106</v>
      </c>
      <c r="J69" s="1" t="s">
        <v>106</v>
      </c>
      <c r="K69" s="1" t="s">
        <v>106</v>
      </c>
      <c r="L69" s="1" t="s">
        <v>106</v>
      </c>
      <c r="M69" s="3" t="s">
        <v>454</v>
      </c>
      <c r="N69" s="3" t="s">
        <v>51</v>
      </c>
      <c r="O69" s="3" t="s">
        <v>12</v>
      </c>
      <c r="P69" s="1">
        <f>R69+S69</f>
        <v>0.16</v>
      </c>
      <c r="Q69" s="1" t="s">
        <v>106</v>
      </c>
      <c r="R69" s="1">
        <v>0.08</v>
      </c>
      <c r="S69" s="1">
        <v>0.08</v>
      </c>
      <c r="T69" s="1" t="s">
        <v>106</v>
      </c>
      <c r="U69" s="1" t="s">
        <v>106</v>
      </c>
      <c r="V69" s="1" t="s">
        <v>106</v>
      </c>
      <c r="W69" s="1" t="s">
        <v>106</v>
      </c>
      <c r="X69" s="1" t="s">
        <v>106</v>
      </c>
      <c r="Y69" s="1" t="s">
        <v>106</v>
      </c>
    </row>
    <row r="70" spans="1:25" ht="129" customHeight="1" x14ac:dyDescent="0.35">
      <c r="A70" s="22"/>
      <c r="B70" s="3" t="s">
        <v>250</v>
      </c>
      <c r="C70" s="1">
        <f>D70+E70+F70+G70</f>
        <v>120</v>
      </c>
      <c r="D70" s="1">
        <v>30</v>
      </c>
      <c r="E70" s="1">
        <v>30</v>
      </c>
      <c r="F70" s="1">
        <v>30</v>
      </c>
      <c r="G70" s="1">
        <v>30</v>
      </c>
      <c r="H70" s="1" t="s">
        <v>106</v>
      </c>
      <c r="I70" s="1" t="s">
        <v>106</v>
      </c>
      <c r="J70" s="1" t="s">
        <v>106</v>
      </c>
      <c r="K70" s="1" t="s">
        <v>106</v>
      </c>
      <c r="L70" s="1" t="s">
        <v>106</v>
      </c>
      <c r="M70" s="3" t="s">
        <v>455</v>
      </c>
      <c r="N70" s="3" t="s">
        <v>51</v>
      </c>
      <c r="O70" s="3" t="s">
        <v>12</v>
      </c>
      <c r="P70" s="1">
        <f>Q70+R70+S70+T70</f>
        <v>1.2</v>
      </c>
      <c r="Q70" s="1">
        <v>0.3</v>
      </c>
      <c r="R70" s="1">
        <v>0.3</v>
      </c>
      <c r="S70" s="1">
        <v>0.3</v>
      </c>
      <c r="T70" s="1">
        <v>0.3</v>
      </c>
      <c r="U70" s="1" t="s">
        <v>106</v>
      </c>
      <c r="V70" s="1" t="s">
        <v>106</v>
      </c>
      <c r="W70" s="1" t="s">
        <v>106</v>
      </c>
      <c r="X70" s="1" t="s">
        <v>106</v>
      </c>
      <c r="Y70" s="1" t="s">
        <v>106</v>
      </c>
    </row>
    <row r="71" spans="1:25" ht="66" customHeight="1" x14ac:dyDescent="0.35">
      <c r="A71" s="22"/>
      <c r="B71" s="3" t="s">
        <v>251</v>
      </c>
      <c r="C71" s="1" t="s">
        <v>70</v>
      </c>
      <c r="D71" s="1" t="s">
        <v>69</v>
      </c>
      <c r="E71" s="1" t="s">
        <v>69</v>
      </c>
      <c r="F71" s="1" t="s">
        <v>69</v>
      </c>
      <c r="G71" s="1" t="s">
        <v>69</v>
      </c>
      <c r="H71" s="1" t="s">
        <v>69</v>
      </c>
      <c r="I71" s="1" t="s">
        <v>69</v>
      </c>
      <c r="J71" s="1" t="s">
        <v>69</v>
      </c>
      <c r="K71" s="1" t="s">
        <v>69</v>
      </c>
      <c r="L71" s="1" t="s">
        <v>69</v>
      </c>
      <c r="M71" s="3" t="s">
        <v>456</v>
      </c>
      <c r="N71" s="3" t="s">
        <v>51</v>
      </c>
      <c r="O71" s="3" t="s">
        <v>12</v>
      </c>
      <c r="P71" s="1">
        <f>Q71+R71+S71+T71+U71+V71+W71+X71+Y71</f>
        <v>1.7999999999999998</v>
      </c>
      <c r="Q71" s="1">
        <v>0.2</v>
      </c>
      <c r="R71" s="1">
        <v>0.2</v>
      </c>
      <c r="S71" s="1">
        <v>0.2</v>
      </c>
      <c r="T71" s="1">
        <v>0.2</v>
      </c>
      <c r="U71" s="1">
        <v>0.2</v>
      </c>
      <c r="V71" s="1">
        <v>0.2</v>
      </c>
      <c r="W71" s="1">
        <v>0.2</v>
      </c>
      <c r="X71" s="1">
        <v>0.2</v>
      </c>
      <c r="Y71" s="1">
        <v>0.2</v>
      </c>
    </row>
    <row r="72" spans="1:25" ht="65.5" customHeight="1" x14ac:dyDescent="0.35">
      <c r="A72" s="22"/>
      <c r="B72" s="1" t="s">
        <v>229</v>
      </c>
      <c r="C72" s="1">
        <f>D72+E72+F72+G72+H72+I72+J72+K72+L72</f>
        <v>610</v>
      </c>
      <c r="D72" s="1">
        <v>10</v>
      </c>
      <c r="E72" s="1">
        <v>20</v>
      </c>
      <c r="F72" s="1">
        <v>30</v>
      </c>
      <c r="G72" s="1">
        <v>50</v>
      </c>
      <c r="H72" s="1">
        <v>100</v>
      </c>
      <c r="I72" s="1">
        <v>100</v>
      </c>
      <c r="J72" s="1">
        <v>100</v>
      </c>
      <c r="K72" s="1">
        <v>100</v>
      </c>
      <c r="L72" s="1">
        <v>100</v>
      </c>
      <c r="M72" s="3" t="s">
        <v>457</v>
      </c>
      <c r="N72" s="3" t="s">
        <v>32</v>
      </c>
      <c r="O72" s="3" t="s">
        <v>12</v>
      </c>
      <c r="P72" s="2">
        <f>Q72+R72+S72+T72+U72+V72+W72+X72+Y72</f>
        <v>8.5</v>
      </c>
      <c r="Q72" s="2">
        <v>2</v>
      </c>
      <c r="R72" s="2">
        <v>0.5</v>
      </c>
      <c r="S72" s="2">
        <v>0.5</v>
      </c>
      <c r="T72" s="2">
        <v>0.5</v>
      </c>
      <c r="U72" s="2">
        <v>1</v>
      </c>
      <c r="V72" s="2">
        <v>1</v>
      </c>
      <c r="W72" s="2">
        <v>1</v>
      </c>
      <c r="X72" s="2">
        <v>1</v>
      </c>
      <c r="Y72" s="2">
        <v>1</v>
      </c>
    </row>
    <row r="73" spans="1:25" ht="67.5" customHeight="1" x14ac:dyDescent="0.35">
      <c r="A73" s="22"/>
      <c r="B73" s="3" t="s">
        <v>78</v>
      </c>
      <c r="C73" s="1">
        <v>200</v>
      </c>
      <c r="D73" s="1" t="s">
        <v>106</v>
      </c>
      <c r="E73" s="1" t="s">
        <v>106</v>
      </c>
      <c r="F73" s="1" t="s">
        <v>73</v>
      </c>
      <c r="G73" s="1" t="s">
        <v>106</v>
      </c>
      <c r="H73" s="1" t="s">
        <v>106</v>
      </c>
      <c r="I73" s="1" t="s">
        <v>106</v>
      </c>
      <c r="J73" s="1" t="s">
        <v>106</v>
      </c>
      <c r="K73" s="1" t="s">
        <v>106</v>
      </c>
      <c r="L73" s="1" t="s">
        <v>106</v>
      </c>
      <c r="M73" s="3" t="s">
        <v>458</v>
      </c>
      <c r="N73" s="3" t="s">
        <v>219</v>
      </c>
      <c r="O73" s="3" t="s">
        <v>428</v>
      </c>
      <c r="P73" s="41">
        <v>5.0000000000000001E-3</v>
      </c>
      <c r="Q73" s="2" t="s">
        <v>106</v>
      </c>
      <c r="R73" s="2" t="s">
        <v>106</v>
      </c>
      <c r="S73" s="41">
        <v>5.0000000000000001E-3</v>
      </c>
      <c r="T73" s="2" t="s">
        <v>106</v>
      </c>
      <c r="U73" s="2" t="s">
        <v>106</v>
      </c>
      <c r="V73" s="2" t="s">
        <v>106</v>
      </c>
      <c r="W73" s="2" t="s">
        <v>106</v>
      </c>
      <c r="X73" s="2" t="s">
        <v>106</v>
      </c>
      <c r="Y73" s="2" t="s">
        <v>106</v>
      </c>
    </row>
    <row r="74" spans="1:25" ht="82.5" customHeight="1" x14ac:dyDescent="0.35">
      <c r="A74" s="22"/>
      <c r="B74" s="3" t="s">
        <v>82</v>
      </c>
      <c r="C74" s="1">
        <v>400</v>
      </c>
      <c r="D74" s="1" t="s">
        <v>106</v>
      </c>
      <c r="E74" s="1" t="s">
        <v>106</v>
      </c>
      <c r="F74" s="1" t="s">
        <v>79</v>
      </c>
      <c r="G74" s="1" t="s">
        <v>106</v>
      </c>
      <c r="H74" s="1" t="s">
        <v>106</v>
      </c>
      <c r="I74" s="1" t="s">
        <v>106</v>
      </c>
      <c r="J74" s="1" t="s">
        <v>106</v>
      </c>
      <c r="K74" s="1" t="s">
        <v>106</v>
      </c>
      <c r="L74" s="1" t="s">
        <v>106</v>
      </c>
      <c r="M74" s="3" t="s">
        <v>459</v>
      </c>
      <c r="N74" s="3" t="s">
        <v>219</v>
      </c>
      <c r="O74" s="3" t="s">
        <v>428</v>
      </c>
      <c r="P74" s="31" t="s">
        <v>74</v>
      </c>
      <c r="Q74" s="1" t="s">
        <v>106</v>
      </c>
      <c r="R74" s="1" t="s">
        <v>106</v>
      </c>
      <c r="S74" s="31" t="s">
        <v>74</v>
      </c>
      <c r="T74" s="1" t="s">
        <v>106</v>
      </c>
      <c r="U74" s="1" t="s">
        <v>106</v>
      </c>
      <c r="V74" s="1" t="s">
        <v>106</v>
      </c>
      <c r="W74" s="1" t="s">
        <v>106</v>
      </c>
      <c r="X74" s="1" t="s">
        <v>106</v>
      </c>
      <c r="Y74" s="1" t="s">
        <v>106</v>
      </c>
    </row>
    <row r="75" spans="1:25" ht="81.5" customHeight="1" x14ac:dyDescent="0.35">
      <c r="A75" s="22"/>
      <c r="B75" s="3" t="s">
        <v>82</v>
      </c>
      <c r="C75" s="1">
        <v>1500</v>
      </c>
      <c r="D75" s="1" t="s">
        <v>79</v>
      </c>
      <c r="E75" s="1" t="s">
        <v>80</v>
      </c>
      <c r="F75" s="1" t="s">
        <v>81</v>
      </c>
      <c r="G75" s="1" t="s">
        <v>106</v>
      </c>
      <c r="H75" s="1" t="s">
        <v>106</v>
      </c>
      <c r="I75" s="1" t="s">
        <v>106</v>
      </c>
      <c r="J75" s="1" t="s">
        <v>106</v>
      </c>
      <c r="K75" s="1" t="s">
        <v>106</v>
      </c>
      <c r="L75" s="1" t="s">
        <v>106</v>
      </c>
      <c r="M75" s="3" t="s">
        <v>460</v>
      </c>
      <c r="N75" s="3" t="s">
        <v>219</v>
      </c>
      <c r="O75" s="3" t="s">
        <v>428</v>
      </c>
      <c r="P75" s="31" t="s">
        <v>75</v>
      </c>
      <c r="Q75" s="31" t="s">
        <v>76</v>
      </c>
      <c r="R75" s="31" t="s">
        <v>76</v>
      </c>
      <c r="S75" s="31" t="s">
        <v>76</v>
      </c>
      <c r="T75" s="1" t="s">
        <v>106</v>
      </c>
      <c r="U75" s="1" t="s">
        <v>106</v>
      </c>
      <c r="V75" s="1" t="s">
        <v>106</v>
      </c>
      <c r="W75" s="1" t="s">
        <v>106</v>
      </c>
      <c r="X75" s="1" t="s">
        <v>106</v>
      </c>
      <c r="Y75" s="1" t="s">
        <v>106</v>
      </c>
    </row>
    <row r="76" spans="1:25" ht="52" customHeight="1" x14ac:dyDescent="0.35">
      <c r="A76" s="22"/>
      <c r="B76" s="3" t="s">
        <v>82</v>
      </c>
      <c r="C76" s="1">
        <v>1000</v>
      </c>
      <c r="D76" s="1">
        <v>500</v>
      </c>
      <c r="E76" s="1">
        <v>500</v>
      </c>
      <c r="F76" s="1" t="s">
        <v>106</v>
      </c>
      <c r="G76" s="1" t="s">
        <v>106</v>
      </c>
      <c r="H76" s="1" t="s">
        <v>106</v>
      </c>
      <c r="I76" s="1" t="s">
        <v>106</v>
      </c>
      <c r="J76" s="1" t="s">
        <v>106</v>
      </c>
      <c r="K76" s="1" t="s">
        <v>106</v>
      </c>
      <c r="L76" s="1" t="s">
        <v>106</v>
      </c>
      <c r="M76" s="3" t="s">
        <v>461</v>
      </c>
      <c r="N76" s="3" t="s">
        <v>219</v>
      </c>
      <c r="O76" s="3" t="s">
        <v>428</v>
      </c>
      <c r="P76" s="31" t="s">
        <v>74</v>
      </c>
      <c r="Q76" s="31" t="s">
        <v>77</v>
      </c>
      <c r="R76" s="31" t="s">
        <v>77</v>
      </c>
      <c r="S76" s="1" t="s">
        <v>106</v>
      </c>
      <c r="T76" s="1" t="s">
        <v>106</v>
      </c>
      <c r="U76" s="1" t="s">
        <v>106</v>
      </c>
      <c r="V76" s="1" t="s">
        <v>106</v>
      </c>
      <c r="W76" s="1" t="s">
        <v>106</v>
      </c>
      <c r="X76" s="1" t="s">
        <v>106</v>
      </c>
      <c r="Y76" s="1" t="s">
        <v>106</v>
      </c>
    </row>
    <row r="77" spans="1:25" ht="98" customHeight="1" x14ac:dyDescent="0.35">
      <c r="A77" s="22"/>
      <c r="B77" s="3" t="s">
        <v>82</v>
      </c>
      <c r="C77" s="1">
        <v>2000</v>
      </c>
      <c r="D77" s="1">
        <v>500</v>
      </c>
      <c r="E77" s="1">
        <v>500</v>
      </c>
      <c r="F77" s="1">
        <v>500</v>
      </c>
      <c r="G77" s="1">
        <v>500</v>
      </c>
      <c r="H77" s="1" t="s">
        <v>106</v>
      </c>
      <c r="I77" s="1" t="s">
        <v>106</v>
      </c>
      <c r="J77" s="1" t="s">
        <v>106</v>
      </c>
      <c r="K77" s="1" t="s">
        <v>106</v>
      </c>
      <c r="L77" s="1" t="s">
        <v>106</v>
      </c>
      <c r="M77" s="3" t="s">
        <v>462</v>
      </c>
      <c r="N77" s="3" t="s">
        <v>219</v>
      </c>
      <c r="O77" s="3" t="s">
        <v>428</v>
      </c>
      <c r="P77" s="42" t="e">
        <f>Q77+R77+S77+T77</f>
        <v>#VALUE!</v>
      </c>
      <c r="Q77" s="42">
        <v>1.4999999999999999E-2</v>
      </c>
      <c r="R77" s="42">
        <v>1.4999999999999999E-2</v>
      </c>
      <c r="S77" s="42">
        <v>1.4999999999999999E-2</v>
      </c>
      <c r="T77" s="1" t="s">
        <v>106</v>
      </c>
      <c r="U77" s="1" t="s">
        <v>106</v>
      </c>
      <c r="V77" s="1" t="s">
        <v>106</v>
      </c>
      <c r="W77" s="1" t="s">
        <v>106</v>
      </c>
      <c r="X77" s="1" t="s">
        <v>106</v>
      </c>
      <c r="Y77" s="1" t="s">
        <v>106</v>
      </c>
    </row>
    <row r="78" spans="1:25" ht="84" customHeight="1" x14ac:dyDescent="0.35">
      <c r="A78" s="22"/>
      <c r="B78" s="3" t="s">
        <v>82</v>
      </c>
      <c r="C78" s="1">
        <v>2700</v>
      </c>
      <c r="D78" s="1" t="s">
        <v>83</v>
      </c>
      <c r="E78" s="1" t="s">
        <v>83</v>
      </c>
      <c r="F78" s="1" t="s">
        <v>83</v>
      </c>
      <c r="G78" s="1" t="s">
        <v>83</v>
      </c>
      <c r="H78" s="1" t="s">
        <v>83</v>
      </c>
      <c r="I78" s="1" t="s">
        <v>83</v>
      </c>
      <c r="J78" s="1" t="s">
        <v>83</v>
      </c>
      <c r="K78" s="1" t="s">
        <v>83</v>
      </c>
      <c r="L78" s="1" t="s">
        <v>83</v>
      </c>
      <c r="M78" s="3" t="s">
        <v>463</v>
      </c>
      <c r="N78" s="3" t="s">
        <v>219</v>
      </c>
      <c r="O78" s="3" t="s">
        <v>428</v>
      </c>
      <c r="P78" s="43">
        <f>Q78+R78+S78+T78+U78+V78+W78+X78+Y78</f>
        <v>0.09</v>
      </c>
      <c r="Q78" s="43">
        <v>0.01</v>
      </c>
      <c r="R78" s="43">
        <v>0.01</v>
      </c>
      <c r="S78" s="43">
        <v>0.01</v>
      </c>
      <c r="T78" s="43">
        <v>0.01</v>
      </c>
      <c r="U78" s="43">
        <v>0.01</v>
      </c>
      <c r="V78" s="43">
        <v>0.01</v>
      </c>
      <c r="W78" s="43">
        <v>0.01</v>
      </c>
      <c r="X78" s="43">
        <v>0.01</v>
      </c>
      <c r="Y78" s="43">
        <v>0.01</v>
      </c>
    </row>
    <row r="79" spans="1:25" ht="81" customHeight="1" x14ac:dyDescent="0.35">
      <c r="A79" s="22"/>
      <c r="B79" s="3" t="s">
        <v>82</v>
      </c>
      <c r="C79" s="1">
        <v>4500</v>
      </c>
      <c r="D79" s="1" t="s">
        <v>80</v>
      </c>
      <c r="E79" s="1" t="s">
        <v>80</v>
      </c>
      <c r="F79" s="1" t="s">
        <v>80</v>
      </c>
      <c r="G79" s="1" t="s">
        <v>80</v>
      </c>
      <c r="H79" s="1" t="s">
        <v>80</v>
      </c>
      <c r="I79" s="1" t="s">
        <v>80</v>
      </c>
      <c r="J79" s="1" t="s">
        <v>80</v>
      </c>
      <c r="K79" s="1" t="s">
        <v>80</v>
      </c>
      <c r="L79" s="1" t="s">
        <v>80</v>
      </c>
      <c r="M79" s="3" t="s">
        <v>464</v>
      </c>
      <c r="N79" s="3" t="s">
        <v>219</v>
      </c>
      <c r="O79" s="3" t="s">
        <v>428</v>
      </c>
      <c r="P79" s="43">
        <f>Q79+R79+S79+T79+U79+V79+W79+X79+Y79</f>
        <v>0.13500000000000001</v>
      </c>
      <c r="Q79" s="42">
        <v>1.4999999999999999E-2</v>
      </c>
      <c r="R79" s="42">
        <v>1.4999999999999999E-2</v>
      </c>
      <c r="S79" s="42">
        <v>1.4999999999999999E-2</v>
      </c>
      <c r="T79" s="42">
        <v>1.4999999999999999E-2</v>
      </c>
      <c r="U79" s="42">
        <v>1.4999999999999999E-2</v>
      </c>
      <c r="V79" s="42">
        <v>1.4999999999999999E-2</v>
      </c>
      <c r="W79" s="42">
        <v>1.4999999999999999E-2</v>
      </c>
      <c r="X79" s="42">
        <v>1.4999999999999999E-2</v>
      </c>
      <c r="Y79" s="42">
        <v>1.4999999999999999E-2</v>
      </c>
    </row>
    <row r="80" spans="1:25" ht="130" customHeight="1" x14ac:dyDescent="0.35">
      <c r="A80" s="22"/>
      <c r="B80" s="3" t="s">
        <v>82</v>
      </c>
      <c r="C80" s="1">
        <v>9000</v>
      </c>
      <c r="D80" s="1">
        <v>1000</v>
      </c>
      <c r="E80" s="1">
        <v>1000</v>
      </c>
      <c r="F80" s="1">
        <v>1000</v>
      </c>
      <c r="G80" s="1">
        <v>1000</v>
      </c>
      <c r="H80" s="1">
        <v>1000</v>
      </c>
      <c r="I80" s="1">
        <v>1000</v>
      </c>
      <c r="J80" s="1">
        <v>1000</v>
      </c>
      <c r="K80" s="1">
        <v>1000</v>
      </c>
      <c r="L80" s="1">
        <v>1000</v>
      </c>
      <c r="M80" s="3" t="s">
        <v>465</v>
      </c>
      <c r="N80" s="3" t="s">
        <v>212</v>
      </c>
      <c r="O80" s="3" t="s">
        <v>428</v>
      </c>
      <c r="P80" s="2">
        <v>0.9</v>
      </c>
      <c r="Q80" s="2">
        <v>0.1</v>
      </c>
      <c r="R80" s="2">
        <v>0.1</v>
      </c>
      <c r="S80" s="2">
        <v>0.1</v>
      </c>
      <c r="T80" s="2">
        <v>0.1</v>
      </c>
      <c r="U80" s="2">
        <v>0.1</v>
      </c>
      <c r="V80" s="2">
        <v>0.1</v>
      </c>
      <c r="W80" s="2">
        <v>0.1</v>
      </c>
      <c r="X80" s="2">
        <v>0.1</v>
      </c>
      <c r="Y80" s="2">
        <v>0.1</v>
      </c>
    </row>
    <row r="81" spans="1:25" ht="130.5" customHeight="1" x14ac:dyDescent="0.35">
      <c r="A81" s="22"/>
      <c r="B81" s="3" t="s">
        <v>258</v>
      </c>
      <c r="C81" s="1">
        <v>9000</v>
      </c>
      <c r="D81" s="1">
        <v>1000</v>
      </c>
      <c r="E81" s="1">
        <v>1000</v>
      </c>
      <c r="F81" s="1">
        <v>1000</v>
      </c>
      <c r="G81" s="1">
        <v>1000</v>
      </c>
      <c r="H81" s="1">
        <v>1000</v>
      </c>
      <c r="I81" s="1">
        <v>1000</v>
      </c>
      <c r="J81" s="1">
        <v>1000</v>
      </c>
      <c r="K81" s="1">
        <v>1000</v>
      </c>
      <c r="L81" s="1">
        <v>1000</v>
      </c>
      <c r="M81" s="3" t="s">
        <v>466</v>
      </c>
      <c r="N81" s="3" t="s">
        <v>212</v>
      </c>
      <c r="O81" s="3" t="s">
        <v>428</v>
      </c>
      <c r="P81" s="4">
        <v>3.15</v>
      </c>
      <c r="Q81" s="4">
        <v>0.35</v>
      </c>
      <c r="R81" s="4">
        <v>0.35</v>
      </c>
      <c r="S81" s="4">
        <v>0.35</v>
      </c>
      <c r="T81" s="4">
        <v>0.35</v>
      </c>
      <c r="U81" s="4">
        <v>0.35</v>
      </c>
      <c r="V81" s="4">
        <v>0.35</v>
      </c>
      <c r="W81" s="4">
        <v>0.35</v>
      </c>
      <c r="X81" s="4">
        <v>0.35</v>
      </c>
      <c r="Y81" s="4">
        <v>0.35</v>
      </c>
    </row>
    <row r="82" spans="1:25" ht="34" customHeight="1" x14ac:dyDescent="0.35">
      <c r="A82" s="22"/>
      <c r="B82" s="3" t="s">
        <v>234</v>
      </c>
      <c r="C82" s="1">
        <v>450</v>
      </c>
      <c r="D82" s="1">
        <v>50</v>
      </c>
      <c r="E82" s="1">
        <v>50</v>
      </c>
      <c r="F82" s="1">
        <v>50</v>
      </c>
      <c r="G82" s="1">
        <v>50</v>
      </c>
      <c r="H82" s="1">
        <v>50</v>
      </c>
      <c r="I82" s="1">
        <v>50</v>
      </c>
      <c r="J82" s="1">
        <v>50</v>
      </c>
      <c r="K82" s="1">
        <v>50</v>
      </c>
      <c r="L82" s="1">
        <v>50</v>
      </c>
      <c r="M82" s="3" t="s">
        <v>467</v>
      </c>
      <c r="N82" s="3" t="s">
        <v>220</v>
      </c>
      <c r="O82" s="3" t="s">
        <v>428</v>
      </c>
      <c r="P82" s="14">
        <v>0.79</v>
      </c>
      <c r="Q82" s="1">
        <f>75000/1000000</f>
        <v>7.4999999999999997E-2</v>
      </c>
      <c r="R82" s="1">
        <f>85000/1000000</f>
        <v>8.5000000000000006E-2</v>
      </c>
      <c r="S82" s="1">
        <f>85000/1000000</f>
        <v>8.5000000000000006E-2</v>
      </c>
      <c r="T82" s="1">
        <f>85000/1000000</f>
        <v>8.5000000000000006E-2</v>
      </c>
      <c r="U82" s="1">
        <f>90000/1000000</f>
        <v>0.09</v>
      </c>
      <c r="V82" s="1">
        <f>90000/1000000</f>
        <v>0.09</v>
      </c>
      <c r="W82" s="1">
        <f>90000/1000000</f>
        <v>0.09</v>
      </c>
      <c r="X82" s="1">
        <f>95000/1000000</f>
        <v>9.5000000000000001E-2</v>
      </c>
      <c r="Y82" s="1">
        <f>95000/1000000</f>
        <v>9.5000000000000001E-2</v>
      </c>
    </row>
    <row r="83" spans="1:25" ht="46.5" x14ac:dyDescent="0.35">
      <c r="A83" s="22"/>
      <c r="B83" s="3" t="s">
        <v>234</v>
      </c>
      <c r="C83" s="1">
        <v>215</v>
      </c>
      <c r="D83" s="1">
        <v>15</v>
      </c>
      <c r="E83" s="1">
        <v>15</v>
      </c>
      <c r="F83" s="1">
        <v>20</v>
      </c>
      <c r="G83" s="1">
        <v>20</v>
      </c>
      <c r="H83" s="1">
        <v>25</v>
      </c>
      <c r="I83" s="1">
        <v>25</v>
      </c>
      <c r="J83" s="1">
        <v>30</v>
      </c>
      <c r="K83" s="1">
        <v>30</v>
      </c>
      <c r="L83" s="1">
        <v>35</v>
      </c>
      <c r="M83" s="3" t="s">
        <v>468</v>
      </c>
      <c r="N83" s="3" t="s">
        <v>220</v>
      </c>
      <c r="O83" s="3" t="s">
        <v>428</v>
      </c>
      <c r="P83" s="14">
        <v>0.215</v>
      </c>
      <c r="Q83" s="1">
        <f>20000/1000000</f>
        <v>0.02</v>
      </c>
      <c r="R83" s="1">
        <f>20000/1000000</f>
        <v>0.02</v>
      </c>
      <c r="S83" s="1">
        <f>20000/1000000</f>
        <v>0.02</v>
      </c>
      <c r="T83" s="1">
        <f>20000/1000000</f>
        <v>0.02</v>
      </c>
      <c r="U83" s="1">
        <f>25000/1000000</f>
        <v>2.5000000000000001E-2</v>
      </c>
      <c r="V83" s="1">
        <f>25000/1000000</f>
        <v>2.5000000000000001E-2</v>
      </c>
      <c r="W83" s="1">
        <f>25000/1000000</f>
        <v>2.5000000000000001E-2</v>
      </c>
      <c r="X83" s="1">
        <f>30000/1000000</f>
        <v>0.03</v>
      </c>
      <c r="Y83" s="1">
        <f>30000/1000000</f>
        <v>0.03</v>
      </c>
    </row>
    <row r="84" spans="1:25" ht="66" customHeight="1" x14ac:dyDescent="0.35">
      <c r="A84" s="22"/>
      <c r="B84" s="3" t="s">
        <v>234</v>
      </c>
      <c r="C84" s="1">
        <v>215</v>
      </c>
      <c r="D84" s="1">
        <v>15</v>
      </c>
      <c r="E84" s="1">
        <v>15</v>
      </c>
      <c r="F84" s="1">
        <v>20</v>
      </c>
      <c r="G84" s="1">
        <v>20</v>
      </c>
      <c r="H84" s="1">
        <v>25</v>
      </c>
      <c r="I84" s="1">
        <v>25</v>
      </c>
      <c r="J84" s="1">
        <v>30</v>
      </c>
      <c r="K84" s="1">
        <v>30</v>
      </c>
      <c r="L84" s="1">
        <v>35</v>
      </c>
      <c r="M84" s="3" t="s">
        <v>469</v>
      </c>
      <c r="N84" s="3" t="s">
        <v>220</v>
      </c>
      <c r="O84" s="3" t="s">
        <v>428</v>
      </c>
      <c r="P84" s="1">
        <v>0.24</v>
      </c>
      <c r="Q84" s="1">
        <f>20000/1000000</f>
        <v>0.02</v>
      </c>
      <c r="R84" s="1">
        <f>20000/1000000</f>
        <v>0.02</v>
      </c>
      <c r="S84" s="1">
        <f>25000/1000000</f>
        <v>2.5000000000000001E-2</v>
      </c>
      <c r="T84" s="1">
        <f>25000/1000000</f>
        <v>2.5000000000000001E-2</v>
      </c>
      <c r="U84" s="1">
        <f>25000/1000000</f>
        <v>2.5000000000000001E-2</v>
      </c>
      <c r="V84" s="1">
        <f>30000/1000000</f>
        <v>0.03</v>
      </c>
      <c r="W84" s="1">
        <f>30000/1000000</f>
        <v>0.03</v>
      </c>
      <c r="X84" s="1">
        <f>30000/1000000</f>
        <v>0.03</v>
      </c>
      <c r="Y84" s="1">
        <f>35000/1000000</f>
        <v>3.5000000000000003E-2</v>
      </c>
    </row>
    <row r="85" spans="1:25" ht="101" customHeight="1" x14ac:dyDescent="0.35">
      <c r="A85" s="22"/>
      <c r="B85" s="3" t="s">
        <v>82</v>
      </c>
      <c r="C85" s="1">
        <v>1700</v>
      </c>
      <c r="D85" s="1">
        <v>100</v>
      </c>
      <c r="E85" s="1">
        <v>100</v>
      </c>
      <c r="F85" s="1">
        <v>150</v>
      </c>
      <c r="G85" s="1">
        <v>150</v>
      </c>
      <c r="H85" s="1">
        <v>200</v>
      </c>
      <c r="I85" s="1">
        <v>200</v>
      </c>
      <c r="J85" s="1">
        <v>250</v>
      </c>
      <c r="K85" s="1">
        <v>250</v>
      </c>
      <c r="L85" s="1">
        <v>300</v>
      </c>
      <c r="M85" s="3" t="s">
        <v>470</v>
      </c>
      <c r="N85" s="3" t="s">
        <v>220</v>
      </c>
      <c r="O85" s="3" t="s">
        <v>428</v>
      </c>
      <c r="P85" s="1">
        <v>0.18</v>
      </c>
      <c r="Q85" s="1">
        <f>15000/1000000</f>
        <v>1.4999999999999999E-2</v>
      </c>
      <c r="R85" s="1">
        <f>15000/1000000</f>
        <v>1.4999999999999999E-2</v>
      </c>
      <c r="S85" s="1">
        <f>20000/1000000</f>
        <v>0.02</v>
      </c>
      <c r="T85" s="1">
        <f>20000/1000000</f>
        <v>0.02</v>
      </c>
      <c r="U85" s="1">
        <f>20000/1000000</f>
        <v>0.02</v>
      </c>
      <c r="V85" s="1">
        <f>20000/1000000</f>
        <v>0.02</v>
      </c>
      <c r="W85" s="1">
        <f>20000/1000000</f>
        <v>0.02</v>
      </c>
      <c r="X85" s="1">
        <f>25000/1000000</f>
        <v>2.5000000000000001E-2</v>
      </c>
      <c r="Y85" s="1">
        <f>25000/1000000</f>
        <v>2.5000000000000001E-2</v>
      </c>
    </row>
    <row r="86" spans="1:25" ht="179" customHeight="1" x14ac:dyDescent="0.35">
      <c r="A86" s="22"/>
      <c r="B86" s="3" t="s">
        <v>259</v>
      </c>
      <c r="C86" s="1" t="s">
        <v>158</v>
      </c>
      <c r="D86" s="1" t="s">
        <v>159</v>
      </c>
      <c r="E86" s="1" t="s">
        <v>159</v>
      </c>
      <c r="F86" s="1" t="s">
        <v>159</v>
      </c>
      <c r="G86" s="1" t="s">
        <v>159</v>
      </c>
      <c r="H86" s="1" t="s">
        <v>159</v>
      </c>
      <c r="I86" s="1" t="s">
        <v>159</v>
      </c>
      <c r="J86" s="1" t="s">
        <v>159</v>
      </c>
      <c r="K86" s="1" t="s">
        <v>159</v>
      </c>
      <c r="L86" s="1" t="s">
        <v>159</v>
      </c>
      <c r="M86" s="3" t="s">
        <v>471</v>
      </c>
      <c r="N86" s="3" t="s">
        <v>214</v>
      </c>
      <c r="O86" s="3" t="s">
        <v>428</v>
      </c>
      <c r="P86" s="2">
        <v>18</v>
      </c>
      <c r="Q86" s="2">
        <v>2</v>
      </c>
      <c r="R86" s="2">
        <v>2</v>
      </c>
      <c r="S86" s="2">
        <v>2</v>
      </c>
      <c r="T86" s="2">
        <v>2</v>
      </c>
      <c r="U86" s="2">
        <v>2</v>
      </c>
      <c r="V86" s="2">
        <v>2</v>
      </c>
      <c r="W86" s="2">
        <v>2</v>
      </c>
      <c r="X86" s="2">
        <v>2</v>
      </c>
      <c r="Y86" s="2">
        <v>2</v>
      </c>
    </row>
    <row r="87" spans="1:25" ht="195.5" customHeight="1" x14ac:dyDescent="0.35">
      <c r="A87" s="22"/>
      <c r="B87" s="3" t="s">
        <v>260</v>
      </c>
      <c r="C87" s="1" t="s">
        <v>197</v>
      </c>
      <c r="D87" s="1" t="s">
        <v>198</v>
      </c>
      <c r="E87" s="1" t="s">
        <v>198</v>
      </c>
      <c r="F87" s="1" t="s">
        <v>198</v>
      </c>
      <c r="G87" s="1" t="s">
        <v>198</v>
      </c>
      <c r="H87" s="1" t="s">
        <v>198</v>
      </c>
      <c r="I87" s="1" t="s">
        <v>198</v>
      </c>
      <c r="J87" s="1" t="s">
        <v>198</v>
      </c>
      <c r="K87" s="1" t="s">
        <v>198</v>
      </c>
      <c r="L87" s="1" t="s">
        <v>198</v>
      </c>
      <c r="M87" s="3" t="s">
        <v>472</v>
      </c>
      <c r="N87" s="3" t="s">
        <v>214</v>
      </c>
      <c r="O87" s="3" t="s">
        <v>428</v>
      </c>
      <c r="P87" s="1">
        <v>5.85</v>
      </c>
      <c r="Q87" s="14">
        <v>0.65</v>
      </c>
      <c r="R87" s="14">
        <v>0.65</v>
      </c>
      <c r="S87" s="14">
        <v>0.65</v>
      </c>
      <c r="T87" s="14">
        <v>0.65</v>
      </c>
      <c r="U87" s="14">
        <v>0.65</v>
      </c>
      <c r="V87" s="14">
        <v>0.65</v>
      </c>
      <c r="W87" s="14">
        <v>0.65</v>
      </c>
      <c r="X87" s="14">
        <v>0.65</v>
      </c>
      <c r="Y87" s="14">
        <v>0.65</v>
      </c>
    </row>
    <row r="88" spans="1:25" ht="46.5" x14ac:dyDescent="0.35">
      <c r="A88" s="22"/>
      <c r="B88" s="3" t="s">
        <v>261</v>
      </c>
      <c r="C88" s="1">
        <v>36</v>
      </c>
      <c r="D88" s="1">
        <v>4</v>
      </c>
      <c r="E88" s="1">
        <v>4</v>
      </c>
      <c r="F88" s="1">
        <v>4</v>
      </c>
      <c r="G88" s="1">
        <v>4</v>
      </c>
      <c r="H88" s="1">
        <v>4</v>
      </c>
      <c r="I88" s="1">
        <v>4</v>
      </c>
      <c r="J88" s="1">
        <v>4</v>
      </c>
      <c r="K88" s="1">
        <v>4</v>
      </c>
      <c r="L88" s="1">
        <v>4</v>
      </c>
      <c r="M88" s="3" t="s">
        <v>473</v>
      </c>
      <c r="N88" s="3" t="s">
        <v>215</v>
      </c>
      <c r="O88" s="3" t="s">
        <v>428</v>
      </c>
      <c r="P88" s="1">
        <v>0.13500000000000001</v>
      </c>
      <c r="Q88" s="14">
        <v>1.4999999999999999E-2</v>
      </c>
      <c r="R88" s="14">
        <v>1.4999999999999999E-2</v>
      </c>
      <c r="S88" s="14">
        <v>1.4999999999999999E-2</v>
      </c>
      <c r="T88" s="14">
        <v>1.4999999999999999E-2</v>
      </c>
      <c r="U88" s="14">
        <v>1.4999999999999999E-2</v>
      </c>
      <c r="V88" s="14">
        <v>1.4999999999999999E-2</v>
      </c>
      <c r="W88" s="14">
        <v>1.4999999999999999E-2</v>
      </c>
      <c r="X88" s="14">
        <v>1.4999999999999999E-2</v>
      </c>
      <c r="Y88" s="14">
        <v>1.4999999999999999E-2</v>
      </c>
    </row>
    <row r="89" spans="1:25" ht="160.5" customHeight="1" x14ac:dyDescent="0.35">
      <c r="A89" s="22"/>
      <c r="B89" s="38" t="s">
        <v>262</v>
      </c>
      <c r="C89" s="11">
        <v>8.1</v>
      </c>
      <c r="D89" s="11">
        <v>0.5</v>
      </c>
      <c r="E89" s="11">
        <v>0.6</v>
      </c>
      <c r="F89" s="11">
        <v>0.7</v>
      </c>
      <c r="G89" s="11">
        <v>0.8</v>
      </c>
      <c r="H89" s="11">
        <v>0.9</v>
      </c>
      <c r="I89" s="44">
        <v>1</v>
      </c>
      <c r="J89" s="11">
        <v>1.1000000000000001</v>
      </c>
      <c r="K89" s="11">
        <v>1.2</v>
      </c>
      <c r="L89" s="11">
        <v>1.3</v>
      </c>
      <c r="M89" s="8" t="s">
        <v>474</v>
      </c>
      <c r="N89" s="3" t="s">
        <v>217</v>
      </c>
      <c r="O89" s="3" t="s">
        <v>428</v>
      </c>
      <c r="P89" s="1">
        <v>0.28699999999999998</v>
      </c>
      <c r="Q89" s="11">
        <v>2.5000000000000001E-2</v>
      </c>
      <c r="R89" s="11">
        <v>2.7E-2</v>
      </c>
      <c r="S89" s="11">
        <v>2.8000000000000001E-2</v>
      </c>
      <c r="T89" s="11">
        <v>0.03</v>
      </c>
      <c r="U89" s="11">
        <v>3.2000000000000001E-2</v>
      </c>
      <c r="V89" s="11">
        <v>3.3000000000000002E-2</v>
      </c>
      <c r="W89" s="11">
        <v>3.5000000000000003E-2</v>
      </c>
      <c r="X89" s="11">
        <v>3.7999999999999999E-2</v>
      </c>
      <c r="Y89" s="11">
        <v>0.04</v>
      </c>
    </row>
    <row r="90" spans="1:25" ht="170.5" x14ac:dyDescent="0.35">
      <c r="A90" s="22"/>
      <c r="B90" s="38" t="s">
        <v>263</v>
      </c>
      <c r="C90" s="11">
        <v>612</v>
      </c>
      <c r="D90" s="11">
        <v>60</v>
      </c>
      <c r="E90" s="11">
        <v>62</v>
      </c>
      <c r="F90" s="11">
        <v>64</v>
      </c>
      <c r="G90" s="11">
        <v>66</v>
      </c>
      <c r="H90" s="11">
        <v>68</v>
      </c>
      <c r="I90" s="11">
        <v>70</v>
      </c>
      <c r="J90" s="11">
        <v>72</v>
      </c>
      <c r="K90" s="11">
        <v>74</v>
      </c>
      <c r="L90" s="11">
        <v>76</v>
      </c>
      <c r="M90" s="8" t="s">
        <v>475</v>
      </c>
      <c r="N90" s="3" t="s">
        <v>217</v>
      </c>
      <c r="O90" s="3" t="s">
        <v>428</v>
      </c>
      <c r="P90" s="11">
        <v>10.35</v>
      </c>
      <c r="Q90" s="11">
        <v>0.55000000000000004</v>
      </c>
      <c r="R90" s="11">
        <v>0.65</v>
      </c>
      <c r="S90" s="11">
        <v>0.75</v>
      </c>
      <c r="T90" s="11">
        <v>0.85</v>
      </c>
      <c r="U90" s="11">
        <v>1.25</v>
      </c>
      <c r="V90" s="11">
        <v>1.35</v>
      </c>
      <c r="W90" s="11">
        <v>1.5</v>
      </c>
      <c r="X90" s="11">
        <v>1.65</v>
      </c>
      <c r="Y90" s="11">
        <v>1.8</v>
      </c>
    </row>
    <row r="91" spans="1:25" ht="93" x14ac:dyDescent="0.35">
      <c r="A91" s="22"/>
      <c r="B91" s="38" t="s">
        <v>241</v>
      </c>
      <c r="C91" s="11">
        <v>5</v>
      </c>
      <c r="D91" s="11">
        <v>1</v>
      </c>
      <c r="E91" s="1" t="s">
        <v>106</v>
      </c>
      <c r="F91" s="11">
        <v>1</v>
      </c>
      <c r="G91" s="1" t="s">
        <v>106</v>
      </c>
      <c r="H91" s="11">
        <v>1</v>
      </c>
      <c r="I91" s="1" t="s">
        <v>106</v>
      </c>
      <c r="J91" s="11">
        <v>1</v>
      </c>
      <c r="K91" s="1" t="s">
        <v>106</v>
      </c>
      <c r="L91" s="11">
        <v>1</v>
      </c>
      <c r="M91" s="8" t="s">
        <v>476</v>
      </c>
      <c r="N91" s="3" t="s">
        <v>217</v>
      </c>
      <c r="O91" s="3" t="s">
        <v>428</v>
      </c>
      <c r="P91" s="11">
        <v>0.2</v>
      </c>
      <c r="Q91" s="11">
        <v>0.02</v>
      </c>
      <c r="R91" s="1" t="s">
        <v>106</v>
      </c>
      <c r="S91" s="11">
        <v>0.03</v>
      </c>
      <c r="T91" s="1" t="s">
        <v>106</v>
      </c>
      <c r="U91" s="11">
        <v>0.04</v>
      </c>
      <c r="V91" s="1" t="s">
        <v>106</v>
      </c>
      <c r="W91" s="11">
        <v>0.05</v>
      </c>
      <c r="X91" s="1" t="s">
        <v>106</v>
      </c>
      <c r="Y91" s="11">
        <v>0.06</v>
      </c>
    </row>
    <row r="92" spans="1:25" ht="46.5" x14ac:dyDescent="0.35">
      <c r="A92" s="22"/>
      <c r="B92" s="38" t="s">
        <v>264</v>
      </c>
      <c r="C92" s="11" t="s">
        <v>101</v>
      </c>
      <c r="D92" s="11" t="s">
        <v>100</v>
      </c>
      <c r="E92" s="11" t="s">
        <v>100</v>
      </c>
      <c r="F92" s="11" t="s">
        <v>100</v>
      </c>
      <c r="G92" s="11" t="s">
        <v>100</v>
      </c>
      <c r="H92" s="11" t="s">
        <v>100</v>
      </c>
      <c r="I92" s="11" t="s">
        <v>100</v>
      </c>
      <c r="J92" s="11" t="s">
        <v>100</v>
      </c>
      <c r="K92" s="11" t="s">
        <v>100</v>
      </c>
      <c r="L92" s="11" t="s">
        <v>100</v>
      </c>
      <c r="M92" s="29" t="s">
        <v>477</v>
      </c>
      <c r="N92" s="3" t="s">
        <v>221</v>
      </c>
      <c r="O92" s="3" t="s">
        <v>428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</row>
    <row r="93" spans="1:25" ht="67" customHeight="1" x14ac:dyDescent="0.35">
      <c r="A93" s="22"/>
      <c r="B93" s="38" t="s">
        <v>264</v>
      </c>
      <c r="C93" s="11" t="s">
        <v>103</v>
      </c>
      <c r="D93" s="45" t="s">
        <v>102</v>
      </c>
      <c r="E93" s="45" t="s">
        <v>102</v>
      </c>
      <c r="F93" s="45" t="s">
        <v>102</v>
      </c>
      <c r="G93" s="45" t="s">
        <v>102</v>
      </c>
      <c r="H93" s="45" t="s">
        <v>102</v>
      </c>
      <c r="I93" s="45" t="s">
        <v>102</v>
      </c>
      <c r="J93" s="45" t="s">
        <v>102</v>
      </c>
      <c r="K93" s="45" t="s">
        <v>102</v>
      </c>
      <c r="L93" s="45" t="s">
        <v>102</v>
      </c>
      <c r="M93" s="29" t="s">
        <v>478</v>
      </c>
      <c r="N93" s="3" t="s">
        <v>221</v>
      </c>
      <c r="O93" s="3" t="s">
        <v>428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</row>
    <row r="94" spans="1:25" ht="31" x14ac:dyDescent="0.35">
      <c r="A94" s="22"/>
      <c r="B94" s="38" t="s">
        <v>264</v>
      </c>
      <c r="C94" s="11" t="s">
        <v>105</v>
      </c>
      <c r="D94" s="45" t="s">
        <v>104</v>
      </c>
      <c r="E94" s="45" t="s">
        <v>104</v>
      </c>
      <c r="F94" s="45" t="s">
        <v>104</v>
      </c>
      <c r="G94" s="45" t="s">
        <v>104</v>
      </c>
      <c r="H94" s="11" t="s">
        <v>106</v>
      </c>
      <c r="I94" s="11" t="s">
        <v>106</v>
      </c>
      <c r="J94" s="11" t="s">
        <v>106</v>
      </c>
      <c r="K94" s="11" t="s">
        <v>106</v>
      </c>
      <c r="L94" s="11" t="s">
        <v>106</v>
      </c>
      <c r="M94" s="29" t="s">
        <v>479</v>
      </c>
      <c r="N94" s="3" t="s">
        <v>221</v>
      </c>
      <c r="O94" s="3" t="s">
        <v>428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45" t="s">
        <v>106</v>
      </c>
      <c r="V94" s="45" t="s">
        <v>106</v>
      </c>
      <c r="W94" s="45" t="s">
        <v>106</v>
      </c>
      <c r="X94" s="45" t="s">
        <v>106</v>
      </c>
      <c r="Y94" s="45" t="s">
        <v>106</v>
      </c>
    </row>
    <row r="95" spans="1:25" ht="31" x14ac:dyDescent="0.35">
      <c r="A95" s="22"/>
      <c r="B95" s="38" t="s">
        <v>264</v>
      </c>
      <c r="C95" s="11" t="s">
        <v>108</v>
      </c>
      <c r="D95" s="11" t="s">
        <v>107</v>
      </c>
      <c r="E95" s="11" t="s">
        <v>107</v>
      </c>
      <c r="F95" s="11" t="s">
        <v>107</v>
      </c>
      <c r="G95" s="11" t="s">
        <v>107</v>
      </c>
      <c r="H95" s="11" t="s">
        <v>107</v>
      </c>
      <c r="I95" s="11" t="s">
        <v>107</v>
      </c>
      <c r="J95" s="11" t="s">
        <v>106</v>
      </c>
      <c r="K95" s="11" t="s">
        <v>106</v>
      </c>
      <c r="L95" s="11" t="s">
        <v>106</v>
      </c>
      <c r="M95" s="8" t="s">
        <v>480</v>
      </c>
      <c r="N95" s="3" t="s">
        <v>221</v>
      </c>
      <c r="O95" s="3" t="s">
        <v>428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 t="s">
        <v>106</v>
      </c>
      <c r="X95" s="11" t="s">
        <v>106</v>
      </c>
      <c r="Y95" s="11" t="s">
        <v>106</v>
      </c>
    </row>
    <row r="96" spans="1:25" ht="31" x14ac:dyDescent="0.35">
      <c r="A96" s="22"/>
      <c r="B96" s="38" t="s">
        <v>264</v>
      </c>
      <c r="C96" s="45" t="s">
        <v>109</v>
      </c>
      <c r="D96" s="45" t="s">
        <v>109</v>
      </c>
      <c r="E96" s="11" t="s">
        <v>106</v>
      </c>
      <c r="F96" s="11" t="s">
        <v>106</v>
      </c>
      <c r="G96" s="11" t="s">
        <v>106</v>
      </c>
      <c r="H96" s="11" t="s">
        <v>106</v>
      </c>
      <c r="I96" s="11" t="s">
        <v>106</v>
      </c>
      <c r="J96" s="11" t="s">
        <v>106</v>
      </c>
      <c r="K96" s="11" t="s">
        <v>106</v>
      </c>
      <c r="L96" s="11" t="s">
        <v>106</v>
      </c>
      <c r="M96" s="8" t="s">
        <v>481</v>
      </c>
      <c r="N96" s="3" t="s">
        <v>221</v>
      </c>
      <c r="O96" s="3" t="s">
        <v>428</v>
      </c>
      <c r="P96" s="11">
        <v>0</v>
      </c>
      <c r="Q96" s="11">
        <v>0</v>
      </c>
      <c r="R96" s="11" t="s">
        <v>106</v>
      </c>
      <c r="S96" s="11" t="s">
        <v>106</v>
      </c>
      <c r="T96" s="11" t="s">
        <v>106</v>
      </c>
      <c r="U96" s="11" t="s">
        <v>106</v>
      </c>
      <c r="V96" s="11" t="s">
        <v>106</v>
      </c>
      <c r="W96" s="11" t="s">
        <v>106</v>
      </c>
      <c r="X96" s="11" t="s">
        <v>106</v>
      </c>
      <c r="Y96" s="11" t="s">
        <v>106</v>
      </c>
    </row>
    <row r="97" spans="1:25" ht="37" customHeight="1" x14ac:dyDescent="0.35">
      <c r="A97" s="22"/>
      <c r="B97" s="38" t="s">
        <v>264</v>
      </c>
      <c r="C97" s="45" t="s">
        <v>110</v>
      </c>
      <c r="D97" s="11" t="s">
        <v>106</v>
      </c>
      <c r="E97" s="45" t="s">
        <v>111</v>
      </c>
      <c r="F97" s="45" t="s">
        <v>111</v>
      </c>
      <c r="G97" s="11" t="s">
        <v>106</v>
      </c>
      <c r="H97" s="11" t="s">
        <v>106</v>
      </c>
      <c r="I97" s="11" t="s">
        <v>106</v>
      </c>
      <c r="J97" s="11" t="s">
        <v>106</v>
      </c>
      <c r="K97" s="11" t="s">
        <v>106</v>
      </c>
      <c r="L97" s="11" t="s">
        <v>106</v>
      </c>
      <c r="M97" s="8" t="s">
        <v>482</v>
      </c>
      <c r="N97" s="3" t="s">
        <v>221</v>
      </c>
      <c r="O97" s="3" t="s">
        <v>428</v>
      </c>
      <c r="P97" s="11">
        <v>0</v>
      </c>
      <c r="Q97" s="11" t="s">
        <v>106</v>
      </c>
      <c r="R97" s="11">
        <v>0</v>
      </c>
      <c r="S97" s="11">
        <v>0</v>
      </c>
      <c r="T97" s="11" t="s">
        <v>106</v>
      </c>
      <c r="U97" s="11" t="s">
        <v>106</v>
      </c>
      <c r="V97" s="11" t="s">
        <v>106</v>
      </c>
      <c r="W97" s="11" t="s">
        <v>106</v>
      </c>
      <c r="X97" s="11" t="s">
        <v>106</v>
      </c>
      <c r="Y97" s="11" t="s">
        <v>106</v>
      </c>
    </row>
    <row r="98" spans="1:25" ht="46.5" x14ac:dyDescent="0.35">
      <c r="A98" s="22"/>
      <c r="B98" s="38" t="s">
        <v>264</v>
      </c>
      <c r="C98" s="45" t="s">
        <v>113</v>
      </c>
      <c r="D98" s="45" t="s">
        <v>112</v>
      </c>
      <c r="E98" s="45" t="s">
        <v>112</v>
      </c>
      <c r="F98" s="45" t="s">
        <v>112</v>
      </c>
      <c r="G98" s="45" t="s">
        <v>112</v>
      </c>
      <c r="H98" s="45" t="s">
        <v>112</v>
      </c>
      <c r="I98" s="45" t="s">
        <v>112</v>
      </c>
      <c r="J98" s="45" t="s">
        <v>112</v>
      </c>
      <c r="K98" s="45" t="s">
        <v>112</v>
      </c>
      <c r="L98" s="45" t="s">
        <v>112</v>
      </c>
      <c r="M98" s="8" t="s">
        <v>483</v>
      </c>
      <c r="N98" s="3" t="s">
        <v>221</v>
      </c>
      <c r="O98" s="3" t="s">
        <v>428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</row>
    <row r="99" spans="1:25" ht="62" x14ac:dyDescent="0.35">
      <c r="A99" s="22"/>
      <c r="B99" s="38" t="s">
        <v>264</v>
      </c>
      <c r="C99" s="11" t="s">
        <v>114</v>
      </c>
      <c r="D99" s="11" t="s">
        <v>106</v>
      </c>
      <c r="E99" s="11" t="s">
        <v>106</v>
      </c>
      <c r="F99" s="11" t="s">
        <v>114</v>
      </c>
      <c r="G99" s="11" t="s">
        <v>106</v>
      </c>
      <c r="H99" s="11" t="s">
        <v>106</v>
      </c>
      <c r="I99" s="11" t="s">
        <v>106</v>
      </c>
      <c r="J99" s="11" t="s">
        <v>106</v>
      </c>
      <c r="K99" s="11" t="s">
        <v>106</v>
      </c>
      <c r="L99" s="11" t="s">
        <v>106</v>
      </c>
      <c r="M99" s="29" t="s">
        <v>484</v>
      </c>
      <c r="N99" s="3" t="s">
        <v>221</v>
      </c>
      <c r="O99" s="3" t="s">
        <v>428</v>
      </c>
      <c r="P99" s="11">
        <v>0</v>
      </c>
      <c r="Q99" s="11" t="s">
        <v>106</v>
      </c>
      <c r="R99" s="11" t="s">
        <v>106</v>
      </c>
      <c r="S99" s="11">
        <v>0</v>
      </c>
      <c r="T99" s="11" t="s">
        <v>106</v>
      </c>
      <c r="U99" s="11" t="s">
        <v>106</v>
      </c>
      <c r="V99" s="11" t="s">
        <v>106</v>
      </c>
      <c r="W99" s="11" t="s">
        <v>106</v>
      </c>
      <c r="X99" s="11" t="s">
        <v>106</v>
      </c>
      <c r="Y99" s="11" t="s">
        <v>106</v>
      </c>
    </row>
    <row r="100" spans="1:25" ht="46.5" x14ac:dyDescent="0.35">
      <c r="A100" s="22"/>
      <c r="B100" s="38" t="s">
        <v>264</v>
      </c>
      <c r="C100" s="11" t="s">
        <v>115</v>
      </c>
      <c r="D100" s="11" t="s">
        <v>106</v>
      </c>
      <c r="E100" s="11" t="s">
        <v>106</v>
      </c>
      <c r="F100" s="11" t="s">
        <v>106</v>
      </c>
      <c r="G100" s="11" t="s">
        <v>115</v>
      </c>
      <c r="H100" s="11" t="s">
        <v>106</v>
      </c>
      <c r="I100" s="11" t="s">
        <v>106</v>
      </c>
      <c r="J100" s="11" t="s">
        <v>106</v>
      </c>
      <c r="K100" s="11" t="s">
        <v>106</v>
      </c>
      <c r="L100" s="11" t="s">
        <v>106</v>
      </c>
      <c r="M100" s="29" t="s">
        <v>485</v>
      </c>
      <c r="N100" s="3" t="s">
        <v>221</v>
      </c>
      <c r="O100" s="3" t="s">
        <v>428</v>
      </c>
      <c r="P100" s="11">
        <v>0</v>
      </c>
      <c r="Q100" s="11" t="s">
        <v>106</v>
      </c>
      <c r="R100" s="11" t="s">
        <v>106</v>
      </c>
      <c r="S100" s="11" t="s">
        <v>106</v>
      </c>
      <c r="T100" s="11">
        <v>0</v>
      </c>
      <c r="U100" s="11" t="s">
        <v>106</v>
      </c>
      <c r="V100" s="11" t="s">
        <v>106</v>
      </c>
      <c r="W100" s="11" t="s">
        <v>106</v>
      </c>
      <c r="X100" s="11" t="s">
        <v>106</v>
      </c>
      <c r="Y100" s="11" t="s">
        <v>106</v>
      </c>
    </row>
    <row r="101" spans="1:25" ht="46.5" x14ac:dyDescent="0.35">
      <c r="A101" s="22"/>
      <c r="B101" s="38" t="s">
        <v>264</v>
      </c>
      <c r="C101" s="11" t="s">
        <v>114</v>
      </c>
      <c r="D101" s="11" t="s">
        <v>106</v>
      </c>
      <c r="E101" s="11" t="s">
        <v>106</v>
      </c>
      <c r="F101" s="11" t="s">
        <v>106</v>
      </c>
      <c r="G101" s="11" t="s">
        <v>106</v>
      </c>
      <c r="H101" s="11" t="s">
        <v>106</v>
      </c>
      <c r="I101" s="11" t="s">
        <v>114</v>
      </c>
      <c r="J101" s="11" t="s">
        <v>106</v>
      </c>
      <c r="K101" s="11" t="s">
        <v>106</v>
      </c>
      <c r="L101" s="11" t="s">
        <v>106</v>
      </c>
      <c r="M101" s="8" t="s">
        <v>486</v>
      </c>
      <c r="N101" s="3" t="s">
        <v>221</v>
      </c>
      <c r="O101" s="3" t="s">
        <v>428</v>
      </c>
      <c r="P101" s="11">
        <v>0</v>
      </c>
      <c r="Q101" s="11" t="s">
        <v>106</v>
      </c>
      <c r="R101" s="11" t="s">
        <v>106</v>
      </c>
      <c r="S101" s="11" t="s">
        <v>106</v>
      </c>
      <c r="T101" s="11" t="s">
        <v>106</v>
      </c>
      <c r="U101" s="11" t="s">
        <v>106</v>
      </c>
      <c r="V101" s="11">
        <v>0</v>
      </c>
      <c r="W101" s="11" t="s">
        <v>106</v>
      </c>
      <c r="X101" s="11" t="s">
        <v>106</v>
      </c>
      <c r="Y101" s="11" t="s">
        <v>106</v>
      </c>
    </row>
    <row r="102" spans="1:25" ht="15.5" customHeight="1" x14ac:dyDescent="0.35">
      <c r="A102" s="22" t="s">
        <v>416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4"/>
      <c r="P102" s="4"/>
      <c r="Q102" s="31"/>
      <c r="R102" s="31"/>
      <c r="S102" s="31"/>
      <c r="T102" s="31"/>
      <c r="U102" s="31"/>
      <c r="V102" s="31"/>
      <c r="W102" s="31"/>
      <c r="X102" s="31"/>
      <c r="Y102" s="31"/>
    </row>
    <row r="103" spans="1:25" ht="16" customHeight="1" x14ac:dyDescent="0.35">
      <c r="A103" s="22" t="s">
        <v>11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5" t="s">
        <v>12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5.5" customHeight="1" x14ac:dyDescent="0.3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5" t="s">
        <v>13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84" customHeight="1" x14ac:dyDescent="0.35">
      <c r="A105" s="22" t="s">
        <v>18</v>
      </c>
      <c r="B105" s="3" t="s">
        <v>265</v>
      </c>
      <c r="C105" s="1" t="s">
        <v>209</v>
      </c>
      <c r="D105" s="1" t="s">
        <v>200</v>
      </c>
      <c r="E105" s="1" t="s">
        <v>201</v>
      </c>
      <c r="F105" s="1" t="s">
        <v>202</v>
      </c>
      <c r="G105" s="1" t="s">
        <v>203</v>
      </c>
      <c r="H105" s="1" t="s">
        <v>204</v>
      </c>
      <c r="I105" s="1" t="s">
        <v>205</v>
      </c>
      <c r="J105" s="1" t="s">
        <v>206</v>
      </c>
      <c r="K105" s="1" t="s">
        <v>207</v>
      </c>
      <c r="L105" s="1" t="s">
        <v>208</v>
      </c>
      <c r="M105" s="3" t="s">
        <v>268</v>
      </c>
      <c r="N105" s="3" t="s">
        <v>199</v>
      </c>
      <c r="O105" s="3" t="s">
        <v>12</v>
      </c>
      <c r="P105" s="6">
        <f t="shared" ref="P105:P111" si="3">Q105+R105+S105+T105+U105+V105+W105+X105+Y105</f>
        <v>104.4</v>
      </c>
      <c r="Q105" s="6">
        <v>7</v>
      </c>
      <c r="R105" s="6">
        <v>8.0500000000000007</v>
      </c>
      <c r="S105" s="6">
        <v>10.1</v>
      </c>
      <c r="T105" s="6">
        <v>11</v>
      </c>
      <c r="U105" s="6">
        <v>12.05</v>
      </c>
      <c r="V105" s="6">
        <v>12.7</v>
      </c>
      <c r="W105" s="6">
        <v>13.6</v>
      </c>
      <c r="X105" s="6">
        <v>14.5</v>
      </c>
      <c r="Y105" s="6">
        <v>15.4</v>
      </c>
    </row>
    <row r="106" spans="1:25" ht="94.5" customHeight="1" x14ac:dyDescent="0.35">
      <c r="A106" s="22"/>
      <c r="B106" s="3" t="s">
        <v>266</v>
      </c>
      <c r="C106" s="6">
        <f>D106+E106+F106+G106+H106+I106+J106+K106+L106</f>
        <v>279000</v>
      </c>
      <c r="D106" s="1">
        <v>7000</v>
      </c>
      <c r="E106" s="1">
        <v>15000</v>
      </c>
      <c r="F106" s="1">
        <v>22000</v>
      </c>
      <c r="G106" s="1">
        <v>27000</v>
      </c>
      <c r="H106" s="1">
        <v>32000</v>
      </c>
      <c r="I106" s="1">
        <v>37000</v>
      </c>
      <c r="J106" s="1">
        <v>42000</v>
      </c>
      <c r="K106" s="1">
        <v>47000</v>
      </c>
      <c r="L106" s="1">
        <v>50000</v>
      </c>
      <c r="M106" s="3" t="s">
        <v>269</v>
      </c>
      <c r="N106" s="3" t="s">
        <v>151</v>
      </c>
      <c r="O106" s="3" t="s">
        <v>12</v>
      </c>
      <c r="P106" s="6">
        <f t="shared" si="3"/>
        <v>4.1999999999999993</v>
      </c>
      <c r="Q106" s="6">
        <v>1.8</v>
      </c>
      <c r="R106" s="6">
        <v>0.3</v>
      </c>
      <c r="S106" s="6">
        <v>0.3</v>
      </c>
      <c r="T106" s="6">
        <v>0.3</v>
      </c>
      <c r="U106" s="6">
        <v>0.3</v>
      </c>
      <c r="V106" s="6">
        <v>0.3</v>
      </c>
      <c r="W106" s="6">
        <v>0.3</v>
      </c>
      <c r="X106" s="6">
        <v>0.3</v>
      </c>
      <c r="Y106" s="6">
        <v>0.3</v>
      </c>
    </row>
    <row r="107" spans="1:25" ht="65.5" customHeight="1" x14ac:dyDescent="0.35">
      <c r="A107" s="22"/>
      <c r="B107" s="3" t="s">
        <v>521</v>
      </c>
      <c r="C107" s="6"/>
      <c r="D107" s="4" t="s">
        <v>106</v>
      </c>
      <c r="E107" s="1">
        <v>5000</v>
      </c>
      <c r="F107" s="1">
        <v>7000</v>
      </c>
      <c r="G107" s="1">
        <v>9000</v>
      </c>
      <c r="H107" s="1">
        <v>11000</v>
      </c>
      <c r="I107" s="1">
        <v>13000</v>
      </c>
      <c r="J107" s="1">
        <v>15000</v>
      </c>
      <c r="K107" s="1">
        <v>17000</v>
      </c>
      <c r="L107" s="1">
        <v>19000</v>
      </c>
      <c r="M107" s="3" t="s">
        <v>520</v>
      </c>
      <c r="N107" s="3" t="s">
        <v>151</v>
      </c>
      <c r="O107" s="3" t="s">
        <v>12</v>
      </c>
      <c r="P107" s="6">
        <v>2.7</v>
      </c>
      <c r="Q107" s="6">
        <v>2.7</v>
      </c>
      <c r="R107" s="4" t="s">
        <v>522</v>
      </c>
      <c r="S107" s="4" t="s">
        <v>522</v>
      </c>
      <c r="T107" s="4" t="s">
        <v>522</v>
      </c>
      <c r="U107" s="4" t="s">
        <v>522</v>
      </c>
      <c r="V107" s="4" t="s">
        <v>522</v>
      </c>
      <c r="W107" s="4" t="s">
        <v>522</v>
      </c>
      <c r="X107" s="4" t="s">
        <v>522</v>
      </c>
      <c r="Y107" s="4" t="s">
        <v>522</v>
      </c>
    </row>
    <row r="108" spans="1:25" ht="102.5" customHeight="1" x14ac:dyDescent="0.35">
      <c r="A108" s="22"/>
      <c r="B108" s="3" t="s">
        <v>29</v>
      </c>
      <c r="C108" s="1">
        <v>6750</v>
      </c>
      <c r="D108" s="1">
        <v>750</v>
      </c>
      <c r="E108" s="1">
        <v>750</v>
      </c>
      <c r="F108" s="1">
        <v>750</v>
      </c>
      <c r="G108" s="1">
        <v>750</v>
      </c>
      <c r="H108" s="1">
        <v>750</v>
      </c>
      <c r="I108" s="1">
        <v>750</v>
      </c>
      <c r="J108" s="1">
        <v>750</v>
      </c>
      <c r="K108" s="1">
        <v>750</v>
      </c>
      <c r="L108" s="1">
        <v>750</v>
      </c>
      <c r="M108" s="3" t="s">
        <v>523</v>
      </c>
      <c r="N108" s="3" t="s">
        <v>28</v>
      </c>
      <c r="O108" s="3" t="s">
        <v>12</v>
      </c>
      <c r="P108" s="1">
        <f t="shared" si="3"/>
        <v>1.89</v>
      </c>
      <c r="Q108" s="1">
        <v>0.21</v>
      </c>
      <c r="R108" s="1">
        <v>0.21</v>
      </c>
      <c r="S108" s="1">
        <v>0.21</v>
      </c>
      <c r="T108" s="1">
        <v>0.21</v>
      </c>
      <c r="U108" s="1">
        <v>0.21</v>
      </c>
      <c r="V108" s="1">
        <v>0.21</v>
      </c>
      <c r="W108" s="1">
        <v>0.21</v>
      </c>
      <c r="X108" s="1">
        <v>0.21</v>
      </c>
      <c r="Y108" s="1">
        <v>0.21</v>
      </c>
    </row>
    <row r="109" spans="1:25" ht="130" customHeight="1" x14ac:dyDescent="0.35">
      <c r="A109" s="22"/>
      <c r="B109" s="3" t="s">
        <v>507</v>
      </c>
      <c r="C109" s="1">
        <f>E109+F109+G109+H109+I109+J109+K109+L109</f>
        <v>45000</v>
      </c>
      <c r="D109" s="4" t="s">
        <v>106</v>
      </c>
      <c r="E109" s="1">
        <v>10000</v>
      </c>
      <c r="F109" s="1">
        <v>5000</v>
      </c>
      <c r="G109" s="1">
        <v>5000</v>
      </c>
      <c r="H109" s="1">
        <v>5000</v>
      </c>
      <c r="I109" s="1">
        <v>5000</v>
      </c>
      <c r="J109" s="1">
        <v>5000</v>
      </c>
      <c r="K109" s="1">
        <v>5000</v>
      </c>
      <c r="L109" s="1">
        <v>5000</v>
      </c>
      <c r="M109" s="3" t="s">
        <v>524</v>
      </c>
      <c r="N109" s="3" t="s">
        <v>488</v>
      </c>
      <c r="O109" s="3" t="s">
        <v>12</v>
      </c>
      <c r="P109" s="1">
        <v>0.42</v>
      </c>
      <c r="Q109" s="14">
        <v>0.42</v>
      </c>
      <c r="R109" s="4" t="s">
        <v>106</v>
      </c>
      <c r="S109" s="4" t="s">
        <v>106</v>
      </c>
      <c r="T109" s="4" t="s">
        <v>106</v>
      </c>
      <c r="U109" s="4" t="s">
        <v>106</v>
      </c>
      <c r="V109" s="4" t="s">
        <v>106</v>
      </c>
      <c r="W109" s="4" t="s">
        <v>106</v>
      </c>
      <c r="X109" s="4" t="s">
        <v>106</v>
      </c>
      <c r="Y109" s="4" t="s">
        <v>106</v>
      </c>
    </row>
    <row r="110" spans="1:25" ht="128" customHeight="1" x14ac:dyDescent="0.35">
      <c r="A110" s="22"/>
      <c r="B110" s="3" t="s">
        <v>507</v>
      </c>
      <c r="C110" s="1">
        <f>G110+H110+I110+J110+K110+L110</f>
        <v>32000</v>
      </c>
      <c r="D110" s="4" t="s">
        <v>106</v>
      </c>
      <c r="E110" s="4" t="s">
        <v>106</v>
      </c>
      <c r="F110" s="4" t="s">
        <v>106</v>
      </c>
      <c r="G110" s="1">
        <v>7000</v>
      </c>
      <c r="H110" s="1">
        <v>5000</v>
      </c>
      <c r="I110" s="1">
        <v>5000</v>
      </c>
      <c r="J110" s="1">
        <v>5000</v>
      </c>
      <c r="K110" s="1">
        <v>5000</v>
      </c>
      <c r="L110" s="1">
        <v>5000</v>
      </c>
      <c r="M110" s="3" t="s">
        <v>525</v>
      </c>
      <c r="N110" s="3" t="s">
        <v>488</v>
      </c>
      <c r="O110" s="3" t="s">
        <v>12</v>
      </c>
      <c r="P110" s="1">
        <f>S110</f>
        <v>0.48</v>
      </c>
      <c r="Q110" s="4" t="s">
        <v>106</v>
      </c>
      <c r="R110" s="4" t="s">
        <v>106</v>
      </c>
      <c r="S110" s="1">
        <v>0.48</v>
      </c>
      <c r="T110" s="4" t="s">
        <v>106</v>
      </c>
      <c r="U110" s="4" t="s">
        <v>106</v>
      </c>
      <c r="V110" s="4" t="s">
        <v>106</v>
      </c>
      <c r="W110" s="4" t="s">
        <v>106</v>
      </c>
      <c r="X110" s="4" t="s">
        <v>106</v>
      </c>
      <c r="Y110" s="4" t="s">
        <v>106</v>
      </c>
    </row>
    <row r="111" spans="1:25" ht="93" x14ac:dyDescent="0.35">
      <c r="A111" s="22"/>
      <c r="B111" s="3" t="s">
        <v>267</v>
      </c>
      <c r="C111" s="1" t="s">
        <v>72</v>
      </c>
      <c r="D111" s="1" t="s">
        <v>71</v>
      </c>
      <c r="E111" s="1" t="s">
        <v>71</v>
      </c>
      <c r="F111" s="1" t="s">
        <v>71</v>
      </c>
      <c r="G111" s="1" t="s">
        <v>71</v>
      </c>
      <c r="H111" s="1" t="s">
        <v>71</v>
      </c>
      <c r="I111" s="1" t="s">
        <v>71</v>
      </c>
      <c r="J111" s="1" t="s">
        <v>71</v>
      </c>
      <c r="K111" s="1" t="s">
        <v>71</v>
      </c>
      <c r="L111" s="1" t="s">
        <v>71</v>
      </c>
      <c r="M111" s="3" t="s">
        <v>526</v>
      </c>
      <c r="N111" s="3" t="s">
        <v>51</v>
      </c>
      <c r="O111" s="3" t="s">
        <v>12</v>
      </c>
      <c r="P111" s="1">
        <f t="shared" si="3"/>
        <v>0.11699999999999999</v>
      </c>
      <c r="Q111" s="1">
        <v>1.2999999999999999E-2</v>
      </c>
      <c r="R111" s="1">
        <v>1.2999999999999999E-2</v>
      </c>
      <c r="S111" s="1">
        <v>1.2999999999999999E-2</v>
      </c>
      <c r="T111" s="1">
        <v>1.2999999999999999E-2</v>
      </c>
      <c r="U111" s="1">
        <v>1.2999999999999999E-2</v>
      </c>
      <c r="V111" s="1">
        <v>1.2999999999999999E-2</v>
      </c>
      <c r="W111" s="1">
        <v>1.2999999999999999E-2</v>
      </c>
      <c r="X111" s="1">
        <v>1.2999999999999999E-2</v>
      </c>
      <c r="Y111" s="1">
        <v>1.2999999999999999E-2</v>
      </c>
    </row>
    <row r="112" spans="1:25" ht="113.5" customHeight="1" x14ac:dyDescent="0.35">
      <c r="A112" s="22"/>
      <c r="B112" s="3" t="s">
        <v>29</v>
      </c>
      <c r="C112" s="7">
        <f>SUM(D112:L112)</f>
        <v>90000</v>
      </c>
      <c r="D112" s="7">
        <v>10000</v>
      </c>
      <c r="E112" s="7">
        <v>10000</v>
      </c>
      <c r="F112" s="7">
        <v>10000</v>
      </c>
      <c r="G112" s="7">
        <v>10000</v>
      </c>
      <c r="H112" s="7">
        <v>10000</v>
      </c>
      <c r="I112" s="7">
        <v>10000</v>
      </c>
      <c r="J112" s="7">
        <v>10000</v>
      </c>
      <c r="K112" s="7">
        <v>10000</v>
      </c>
      <c r="L112" s="7">
        <v>10000</v>
      </c>
      <c r="M112" s="29" t="s">
        <v>273</v>
      </c>
      <c r="N112" s="3" t="s">
        <v>210</v>
      </c>
      <c r="O112" s="3" t="s">
        <v>428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</row>
    <row r="113" spans="1:25" ht="112" customHeight="1" x14ac:dyDescent="0.35">
      <c r="A113" s="22"/>
      <c r="B113" s="3" t="s">
        <v>270</v>
      </c>
      <c r="C113" s="1">
        <v>900</v>
      </c>
      <c r="D113" s="1">
        <v>100</v>
      </c>
      <c r="E113" s="1">
        <v>100</v>
      </c>
      <c r="F113" s="1">
        <v>100</v>
      </c>
      <c r="G113" s="1">
        <v>100</v>
      </c>
      <c r="H113" s="1">
        <v>100</v>
      </c>
      <c r="I113" s="1">
        <v>100</v>
      </c>
      <c r="J113" s="1">
        <v>100</v>
      </c>
      <c r="K113" s="1">
        <v>100</v>
      </c>
      <c r="L113" s="1">
        <v>100</v>
      </c>
      <c r="M113" s="3" t="s">
        <v>274</v>
      </c>
      <c r="N113" s="3" t="s">
        <v>220</v>
      </c>
      <c r="O113" s="3" t="s">
        <v>428</v>
      </c>
      <c r="P113" s="1">
        <v>0.09</v>
      </c>
      <c r="Q113" s="1">
        <f>10000/1000000</f>
        <v>0.01</v>
      </c>
      <c r="R113" s="1">
        <f t="shared" ref="R113:Y113" si="4">10000/1000000</f>
        <v>0.01</v>
      </c>
      <c r="S113" s="1">
        <f t="shared" si="4"/>
        <v>0.01</v>
      </c>
      <c r="T113" s="1">
        <f t="shared" si="4"/>
        <v>0.01</v>
      </c>
      <c r="U113" s="1">
        <f t="shared" si="4"/>
        <v>0.01</v>
      </c>
      <c r="V113" s="1">
        <f t="shared" si="4"/>
        <v>0.01</v>
      </c>
      <c r="W113" s="1">
        <f t="shared" si="4"/>
        <v>0.01</v>
      </c>
      <c r="X113" s="1">
        <f t="shared" si="4"/>
        <v>0.01</v>
      </c>
      <c r="Y113" s="1">
        <f t="shared" si="4"/>
        <v>0.01</v>
      </c>
    </row>
    <row r="114" spans="1:25" ht="113" customHeight="1" x14ac:dyDescent="0.35">
      <c r="A114" s="22"/>
      <c r="B114" s="3" t="s">
        <v>272</v>
      </c>
      <c r="C114" s="1">
        <v>27</v>
      </c>
      <c r="D114" s="1">
        <v>3</v>
      </c>
      <c r="E114" s="1">
        <v>3</v>
      </c>
      <c r="F114" s="1">
        <v>3</v>
      </c>
      <c r="G114" s="1">
        <v>3</v>
      </c>
      <c r="H114" s="1">
        <v>3</v>
      </c>
      <c r="I114" s="1">
        <v>3</v>
      </c>
      <c r="J114" s="1">
        <v>3</v>
      </c>
      <c r="K114" s="1">
        <v>3</v>
      </c>
      <c r="L114" s="1">
        <v>3</v>
      </c>
      <c r="M114" s="3" t="s">
        <v>275</v>
      </c>
      <c r="N114" s="3" t="s">
        <v>222</v>
      </c>
      <c r="O114" s="3" t="s">
        <v>428</v>
      </c>
      <c r="P114" s="4">
        <v>1.62</v>
      </c>
      <c r="Q114" s="4">
        <v>0.18</v>
      </c>
      <c r="R114" s="4">
        <v>0.18</v>
      </c>
      <c r="S114" s="4">
        <v>0.18</v>
      </c>
      <c r="T114" s="4">
        <v>0.18</v>
      </c>
      <c r="U114" s="4">
        <v>0.18</v>
      </c>
      <c r="V114" s="4">
        <v>0.18</v>
      </c>
      <c r="W114" s="4">
        <v>0.18</v>
      </c>
      <c r="X114" s="4">
        <v>0.18</v>
      </c>
      <c r="Y114" s="4">
        <v>0.18</v>
      </c>
    </row>
    <row r="115" spans="1:25" ht="52" customHeight="1" x14ac:dyDescent="0.35">
      <c r="A115" s="22"/>
      <c r="B115" s="5" t="s">
        <v>271</v>
      </c>
      <c r="C115" s="1">
        <v>150</v>
      </c>
      <c r="D115" s="1" t="s">
        <v>106</v>
      </c>
      <c r="E115" s="1" t="s">
        <v>106</v>
      </c>
      <c r="F115" s="1">
        <v>75</v>
      </c>
      <c r="G115" s="1">
        <v>75</v>
      </c>
      <c r="H115" s="1" t="s">
        <v>106</v>
      </c>
      <c r="I115" s="1" t="s">
        <v>106</v>
      </c>
      <c r="J115" s="1" t="s">
        <v>106</v>
      </c>
      <c r="K115" s="1" t="s">
        <v>106</v>
      </c>
      <c r="L115" s="1" t="s">
        <v>106</v>
      </c>
      <c r="M115" s="29" t="s">
        <v>276</v>
      </c>
      <c r="N115" s="3" t="s">
        <v>221</v>
      </c>
      <c r="O115" s="46" t="s">
        <v>116</v>
      </c>
      <c r="P115" s="47">
        <v>2.4E-2</v>
      </c>
      <c r="Q115" s="47" t="s">
        <v>106</v>
      </c>
      <c r="R115" s="47" t="s">
        <v>106</v>
      </c>
      <c r="S115" s="47">
        <v>1.2E-2</v>
      </c>
      <c r="T115" s="47">
        <v>1.2E-2</v>
      </c>
      <c r="U115" s="47" t="s">
        <v>106</v>
      </c>
      <c r="V115" s="47" t="s">
        <v>106</v>
      </c>
      <c r="W115" s="47" t="s">
        <v>106</v>
      </c>
      <c r="X115" s="47" t="s">
        <v>106</v>
      </c>
      <c r="Y115" s="47" t="s">
        <v>106</v>
      </c>
    </row>
    <row r="116" spans="1:25" ht="15.5" customHeight="1" x14ac:dyDescent="0.35">
      <c r="A116" s="22" t="s">
        <v>417</v>
      </c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4"/>
      <c r="P116" s="4"/>
      <c r="Q116" s="31"/>
      <c r="R116" s="31"/>
      <c r="S116" s="31"/>
      <c r="T116" s="31"/>
      <c r="U116" s="31"/>
      <c r="V116" s="31"/>
      <c r="W116" s="31"/>
      <c r="X116" s="31"/>
      <c r="Y116" s="31"/>
    </row>
    <row r="117" spans="1:25" ht="33" customHeight="1" x14ac:dyDescent="0.35">
      <c r="A117" s="22" t="s">
        <v>11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5" t="s">
        <v>12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5.5" x14ac:dyDescent="0.3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5" t="s">
        <v>13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00.5" customHeight="1" x14ac:dyDescent="0.35">
      <c r="A119" s="22" t="s">
        <v>27</v>
      </c>
      <c r="B119" s="3" t="s">
        <v>507</v>
      </c>
      <c r="C119" s="1">
        <f>E119+F119+G119+H119+I119+J119+K119+L119</f>
        <v>24000</v>
      </c>
      <c r="D119" s="1" t="s">
        <v>106</v>
      </c>
      <c r="E119" s="1">
        <v>3000</v>
      </c>
      <c r="F119" s="1">
        <v>3000</v>
      </c>
      <c r="G119" s="1">
        <v>3000</v>
      </c>
      <c r="H119" s="1">
        <v>3000</v>
      </c>
      <c r="I119" s="1">
        <v>3000</v>
      </c>
      <c r="J119" s="1">
        <v>3000</v>
      </c>
      <c r="K119" s="1">
        <v>3000</v>
      </c>
      <c r="L119" s="1">
        <v>3000</v>
      </c>
      <c r="M119" s="3" t="s">
        <v>503</v>
      </c>
      <c r="N119" s="3" t="s">
        <v>488</v>
      </c>
      <c r="O119" s="5" t="s">
        <v>12</v>
      </c>
      <c r="P119" s="1">
        <f>Q119</f>
        <v>0.42</v>
      </c>
      <c r="Q119" s="1">
        <v>0.42</v>
      </c>
      <c r="R119" s="1" t="s">
        <v>106</v>
      </c>
      <c r="S119" s="1" t="s">
        <v>106</v>
      </c>
      <c r="T119" s="1" t="s">
        <v>106</v>
      </c>
      <c r="U119" s="1" t="s">
        <v>106</v>
      </c>
      <c r="V119" s="1" t="s">
        <v>106</v>
      </c>
      <c r="W119" s="1" t="s">
        <v>106</v>
      </c>
      <c r="X119" s="1" t="s">
        <v>106</v>
      </c>
      <c r="Y119" s="1" t="s">
        <v>106</v>
      </c>
    </row>
    <row r="120" spans="1:25" ht="84" customHeight="1" x14ac:dyDescent="0.35">
      <c r="A120" s="22"/>
      <c r="B120" s="3" t="s">
        <v>507</v>
      </c>
      <c r="C120" s="1">
        <f>E120+F120+G120+H120+I120+J120+K120+L120</f>
        <v>24000</v>
      </c>
      <c r="D120" s="1" t="s">
        <v>106</v>
      </c>
      <c r="E120" s="1">
        <v>3000</v>
      </c>
      <c r="F120" s="1">
        <v>3000</v>
      </c>
      <c r="G120" s="1">
        <v>3000</v>
      </c>
      <c r="H120" s="1">
        <v>3000</v>
      </c>
      <c r="I120" s="1">
        <v>3000</v>
      </c>
      <c r="J120" s="1">
        <v>3000</v>
      </c>
      <c r="K120" s="1">
        <v>3000</v>
      </c>
      <c r="L120" s="1">
        <v>3000</v>
      </c>
      <c r="M120" s="3" t="s">
        <v>504</v>
      </c>
      <c r="N120" s="3" t="s">
        <v>488</v>
      </c>
      <c r="O120" s="5" t="s">
        <v>12</v>
      </c>
      <c r="P120" s="1">
        <f>Q120</f>
        <v>0.42</v>
      </c>
      <c r="Q120" s="1">
        <v>0.42</v>
      </c>
      <c r="R120" s="1" t="s">
        <v>106</v>
      </c>
      <c r="S120" s="1" t="s">
        <v>106</v>
      </c>
      <c r="T120" s="1" t="s">
        <v>106</v>
      </c>
      <c r="U120" s="1" t="s">
        <v>106</v>
      </c>
      <c r="V120" s="1" t="s">
        <v>106</v>
      </c>
      <c r="W120" s="1" t="s">
        <v>106</v>
      </c>
      <c r="X120" s="1" t="s">
        <v>106</v>
      </c>
      <c r="Y120" s="1" t="s">
        <v>106</v>
      </c>
    </row>
    <row r="121" spans="1:25" ht="98" customHeight="1" x14ac:dyDescent="0.35">
      <c r="A121" s="22"/>
      <c r="B121" s="3" t="s">
        <v>507</v>
      </c>
      <c r="C121" s="1">
        <f>I121+J121+K121+L121</f>
        <v>12000</v>
      </c>
      <c r="D121" s="1" t="s">
        <v>106</v>
      </c>
      <c r="E121" s="1" t="s">
        <v>106</v>
      </c>
      <c r="F121" s="1" t="s">
        <v>106</v>
      </c>
      <c r="G121" s="1" t="s">
        <v>106</v>
      </c>
      <c r="H121" s="1" t="s">
        <v>106</v>
      </c>
      <c r="I121" s="1">
        <v>3000</v>
      </c>
      <c r="J121" s="1">
        <v>3000</v>
      </c>
      <c r="K121" s="1">
        <v>3000</v>
      </c>
      <c r="L121" s="1">
        <v>3000</v>
      </c>
      <c r="M121" s="3" t="s">
        <v>505</v>
      </c>
      <c r="N121" s="3" t="s">
        <v>488</v>
      </c>
      <c r="O121" s="5" t="s">
        <v>12</v>
      </c>
      <c r="P121" s="1">
        <f>U121</f>
        <v>0.54</v>
      </c>
      <c r="Q121" s="1" t="s">
        <v>106</v>
      </c>
      <c r="R121" s="1" t="s">
        <v>106</v>
      </c>
      <c r="S121" s="1" t="s">
        <v>106</v>
      </c>
      <c r="T121" s="1" t="s">
        <v>106</v>
      </c>
      <c r="U121" s="1">
        <v>0.54</v>
      </c>
      <c r="V121" s="1" t="s">
        <v>106</v>
      </c>
      <c r="W121" s="1" t="s">
        <v>106</v>
      </c>
      <c r="X121" s="1" t="s">
        <v>106</v>
      </c>
      <c r="Y121" s="1" t="s">
        <v>106</v>
      </c>
    </row>
    <row r="122" spans="1:25" ht="113.5" customHeight="1" x14ac:dyDescent="0.35">
      <c r="A122" s="22"/>
      <c r="B122" s="3" t="s">
        <v>507</v>
      </c>
      <c r="C122" s="1">
        <f>I122+J122+K122+L122</f>
        <v>8000</v>
      </c>
      <c r="D122" s="1" t="s">
        <v>106</v>
      </c>
      <c r="E122" s="1" t="s">
        <v>106</v>
      </c>
      <c r="F122" s="1" t="s">
        <v>106</v>
      </c>
      <c r="G122" s="1" t="s">
        <v>106</v>
      </c>
      <c r="H122" s="1" t="s">
        <v>106</v>
      </c>
      <c r="I122" s="1">
        <v>2000</v>
      </c>
      <c r="J122" s="1">
        <v>2000</v>
      </c>
      <c r="K122" s="1">
        <v>2000</v>
      </c>
      <c r="L122" s="1">
        <v>2000</v>
      </c>
      <c r="M122" s="3" t="s">
        <v>506</v>
      </c>
      <c r="N122" s="3" t="s">
        <v>488</v>
      </c>
      <c r="O122" s="5" t="s">
        <v>12</v>
      </c>
      <c r="P122" s="1">
        <f>U122</f>
        <v>0.27</v>
      </c>
      <c r="Q122" s="1" t="s">
        <v>106</v>
      </c>
      <c r="R122" s="1" t="s">
        <v>106</v>
      </c>
      <c r="S122" s="1" t="s">
        <v>106</v>
      </c>
      <c r="T122" s="1" t="s">
        <v>106</v>
      </c>
      <c r="U122" s="1">
        <v>0.27</v>
      </c>
      <c r="V122" s="1" t="s">
        <v>106</v>
      </c>
      <c r="W122" s="1" t="s">
        <v>106</v>
      </c>
      <c r="X122" s="1" t="s">
        <v>106</v>
      </c>
      <c r="Y122" s="1" t="s">
        <v>106</v>
      </c>
    </row>
    <row r="123" spans="1:25" ht="102.5" customHeight="1" x14ac:dyDescent="0.35">
      <c r="A123" s="22"/>
      <c r="B123" s="3" t="s">
        <v>509</v>
      </c>
      <c r="C123" s="1">
        <v>5</v>
      </c>
      <c r="D123" s="1" t="s">
        <v>106</v>
      </c>
      <c r="E123" s="1">
        <v>5</v>
      </c>
      <c r="F123" s="1" t="s">
        <v>106</v>
      </c>
      <c r="G123" s="1" t="s">
        <v>106</v>
      </c>
      <c r="H123" s="1" t="s">
        <v>106</v>
      </c>
      <c r="I123" s="1" t="s">
        <v>106</v>
      </c>
      <c r="J123" s="1" t="s">
        <v>106</v>
      </c>
      <c r="K123" s="1" t="s">
        <v>106</v>
      </c>
      <c r="L123" s="1" t="s">
        <v>106</v>
      </c>
      <c r="M123" s="3" t="s">
        <v>508</v>
      </c>
      <c r="N123" s="3" t="s">
        <v>488</v>
      </c>
      <c r="O123" s="5" t="s">
        <v>12</v>
      </c>
      <c r="P123" s="1">
        <v>0</v>
      </c>
      <c r="Q123" s="1" t="s">
        <v>106</v>
      </c>
      <c r="R123" s="1">
        <v>0</v>
      </c>
      <c r="S123" s="1" t="s">
        <v>106</v>
      </c>
      <c r="T123" s="1" t="s">
        <v>106</v>
      </c>
      <c r="U123" s="1" t="s">
        <v>106</v>
      </c>
      <c r="V123" s="1" t="s">
        <v>106</v>
      </c>
      <c r="W123" s="1" t="s">
        <v>106</v>
      </c>
      <c r="X123" s="1" t="s">
        <v>106</v>
      </c>
      <c r="Y123" s="1" t="s">
        <v>106</v>
      </c>
    </row>
    <row r="124" spans="1:25" ht="67.5" customHeight="1" x14ac:dyDescent="0.35">
      <c r="A124" s="22"/>
      <c r="B124" s="3" t="s">
        <v>519</v>
      </c>
      <c r="C124" s="1">
        <f>D124+E124+F124+G124+H124+I124+J124+K124+L124</f>
        <v>197278390</v>
      </c>
      <c r="D124" s="1">
        <v>15130739</v>
      </c>
      <c r="E124" s="1">
        <v>24010759</v>
      </c>
      <c r="F124" s="1">
        <v>26998925</v>
      </c>
      <c r="G124" s="1">
        <v>18331118</v>
      </c>
      <c r="H124" s="1">
        <v>23083150</v>
      </c>
      <c r="I124" s="1">
        <v>18500637</v>
      </c>
      <c r="J124" s="1">
        <v>27922608</v>
      </c>
      <c r="K124" s="1">
        <v>21650227</v>
      </c>
      <c r="L124" s="1">
        <v>21650227</v>
      </c>
      <c r="M124" s="3" t="s">
        <v>518</v>
      </c>
      <c r="N124" s="3" t="s">
        <v>488</v>
      </c>
      <c r="O124" s="5" t="s">
        <v>12</v>
      </c>
      <c r="P124" s="1">
        <f>Q124+R124+S124+T124+U124+V124+W124+X124+Y124</f>
        <v>12859</v>
      </c>
      <c r="Q124" s="1">
        <v>1126</v>
      </c>
      <c r="R124" s="1">
        <v>1702</v>
      </c>
      <c r="S124" s="1">
        <v>1910</v>
      </c>
      <c r="T124" s="1">
        <v>1352</v>
      </c>
      <c r="U124" s="1">
        <v>1478</v>
      </c>
      <c r="V124" s="1">
        <v>1432</v>
      </c>
      <c r="W124" s="1">
        <v>1054</v>
      </c>
      <c r="X124" s="1">
        <v>1368</v>
      </c>
      <c r="Y124" s="1">
        <v>1437</v>
      </c>
    </row>
    <row r="125" spans="1:25" ht="66.5" customHeight="1" x14ac:dyDescent="0.35">
      <c r="A125" s="22"/>
      <c r="B125" s="3" t="s">
        <v>502</v>
      </c>
      <c r="C125" s="1">
        <f>D125+E125+F125+G125+H125+I125+J125+K125+L125</f>
        <v>170</v>
      </c>
      <c r="D125" s="1">
        <v>1</v>
      </c>
      <c r="E125" s="1">
        <v>1</v>
      </c>
      <c r="F125" s="1">
        <v>3</v>
      </c>
      <c r="G125" s="1">
        <v>5</v>
      </c>
      <c r="H125" s="1">
        <v>10</v>
      </c>
      <c r="I125" s="1">
        <v>20</v>
      </c>
      <c r="J125" s="1">
        <v>30</v>
      </c>
      <c r="K125" s="1">
        <v>50</v>
      </c>
      <c r="L125" s="1">
        <v>50</v>
      </c>
      <c r="M125" s="3" t="s">
        <v>527</v>
      </c>
      <c r="N125" s="3" t="s">
        <v>32</v>
      </c>
      <c r="O125" s="3" t="s">
        <v>12</v>
      </c>
      <c r="P125" s="2">
        <f>Q125+R125+S125+T125+U125+V125+W125+X125+Y125</f>
        <v>16</v>
      </c>
      <c r="Q125" s="2">
        <v>1</v>
      </c>
      <c r="R125" s="2">
        <v>1</v>
      </c>
      <c r="S125" s="2">
        <v>2</v>
      </c>
      <c r="T125" s="2">
        <v>2</v>
      </c>
      <c r="U125" s="2">
        <v>2</v>
      </c>
      <c r="V125" s="2">
        <v>2</v>
      </c>
      <c r="W125" s="2">
        <v>2</v>
      </c>
      <c r="X125" s="2">
        <v>2</v>
      </c>
      <c r="Y125" s="2">
        <v>2</v>
      </c>
    </row>
    <row r="126" spans="1:25" ht="288" customHeight="1" x14ac:dyDescent="0.35">
      <c r="A126" s="22"/>
      <c r="B126" s="23" t="s">
        <v>277</v>
      </c>
      <c r="C126" s="1">
        <v>1110</v>
      </c>
      <c r="D126" s="1">
        <v>100</v>
      </c>
      <c r="E126" s="1">
        <v>120</v>
      </c>
      <c r="F126" s="1">
        <v>100</v>
      </c>
      <c r="G126" s="1">
        <v>120</v>
      </c>
      <c r="H126" s="1">
        <v>140</v>
      </c>
      <c r="I126" s="1">
        <v>120</v>
      </c>
      <c r="J126" s="1">
        <v>130</v>
      </c>
      <c r="K126" s="1">
        <v>150</v>
      </c>
      <c r="L126" s="1">
        <v>130</v>
      </c>
      <c r="M126" s="3" t="s">
        <v>528</v>
      </c>
      <c r="N126" s="3" t="s">
        <v>211</v>
      </c>
      <c r="O126" s="3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112.5" customHeight="1" x14ac:dyDescent="0.35">
      <c r="A127" s="22"/>
      <c r="B127" s="3" t="s">
        <v>430</v>
      </c>
      <c r="C127" s="1">
        <v>90000</v>
      </c>
      <c r="D127" s="1">
        <v>10000</v>
      </c>
      <c r="E127" s="1">
        <v>10000</v>
      </c>
      <c r="F127" s="1">
        <v>10000</v>
      </c>
      <c r="G127" s="1">
        <v>10000</v>
      </c>
      <c r="H127" s="1">
        <v>10000</v>
      </c>
      <c r="I127" s="1">
        <v>10000</v>
      </c>
      <c r="J127" s="1">
        <v>10000</v>
      </c>
      <c r="K127" s="1">
        <v>10000</v>
      </c>
      <c r="L127" s="1">
        <v>10000</v>
      </c>
      <c r="M127" s="3" t="s">
        <v>529</v>
      </c>
      <c r="N127" s="3" t="s">
        <v>212</v>
      </c>
      <c r="O127" s="3" t="s">
        <v>428</v>
      </c>
      <c r="P127" s="2">
        <v>13.5</v>
      </c>
      <c r="Q127" s="2">
        <v>1.5</v>
      </c>
      <c r="R127" s="2">
        <v>1.5</v>
      </c>
      <c r="S127" s="2">
        <v>1.5</v>
      </c>
      <c r="T127" s="2">
        <v>1.5</v>
      </c>
      <c r="U127" s="2">
        <v>1.5</v>
      </c>
      <c r="V127" s="2">
        <v>1.5</v>
      </c>
      <c r="W127" s="2">
        <v>1.5</v>
      </c>
      <c r="X127" s="2">
        <v>1.5</v>
      </c>
      <c r="Y127" s="2"/>
    </row>
    <row r="128" spans="1:25" ht="128" customHeight="1" x14ac:dyDescent="0.35">
      <c r="A128" s="22"/>
      <c r="B128" s="3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3" t="s">
        <v>531</v>
      </c>
      <c r="N128" s="3" t="s">
        <v>220</v>
      </c>
      <c r="O128" s="3" t="s">
        <v>428</v>
      </c>
      <c r="P128" s="1">
        <v>3.15</v>
      </c>
      <c r="Q128" s="1">
        <v>0.15</v>
      </c>
      <c r="R128" s="1">
        <v>0.2</v>
      </c>
      <c r="S128" s="1">
        <v>0.25</v>
      </c>
      <c r="T128" s="1">
        <v>0.3</v>
      </c>
      <c r="U128" s="1">
        <v>0.35</v>
      </c>
      <c r="V128" s="1">
        <v>0.4</v>
      </c>
      <c r="W128" s="1">
        <v>0.45</v>
      </c>
      <c r="X128" s="1">
        <v>0.5</v>
      </c>
      <c r="Y128" s="1">
        <v>0.55000000000000004</v>
      </c>
    </row>
    <row r="129" spans="1:25" ht="181.5" customHeight="1" x14ac:dyDescent="0.35">
      <c r="A129" s="22"/>
      <c r="B129" s="3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3" t="s">
        <v>532</v>
      </c>
      <c r="N129" s="3" t="s">
        <v>220</v>
      </c>
      <c r="O129" s="3" t="s">
        <v>428</v>
      </c>
      <c r="P129" s="1">
        <v>1.74</v>
      </c>
      <c r="Q129" s="1">
        <v>7.0000000000000007E-2</v>
      </c>
      <c r="R129" s="1">
        <v>0.1</v>
      </c>
      <c r="S129" s="1">
        <v>0.13</v>
      </c>
      <c r="T129" s="1">
        <v>0.15</v>
      </c>
      <c r="U129" s="1">
        <v>0.2</v>
      </c>
      <c r="V129" s="1">
        <v>0.23</v>
      </c>
      <c r="W129" s="1">
        <v>0.26</v>
      </c>
      <c r="X129" s="1">
        <v>0.28999999999999998</v>
      </c>
      <c r="Y129" s="1">
        <v>0.31</v>
      </c>
    </row>
    <row r="130" spans="1:25" ht="67.5" customHeight="1" x14ac:dyDescent="0.35">
      <c r="A130" s="22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3" t="s">
        <v>533</v>
      </c>
      <c r="N130" s="3" t="s">
        <v>220</v>
      </c>
      <c r="O130" s="3" t="s">
        <v>428</v>
      </c>
      <c r="P130" s="1">
        <v>2.7</v>
      </c>
      <c r="Q130" s="1">
        <v>0.1</v>
      </c>
      <c r="R130" s="1">
        <v>0.15</v>
      </c>
      <c r="S130" s="1">
        <v>0.2</v>
      </c>
      <c r="T130" s="1">
        <v>0.25</v>
      </c>
      <c r="U130" s="1">
        <v>0.3</v>
      </c>
      <c r="V130" s="1">
        <v>0.35</v>
      </c>
      <c r="W130" s="1">
        <v>0.4</v>
      </c>
      <c r="X130" s="1">
        <v>0.45</v>
      </c>
      <c r="Y130" s="1">
        <v>0.5</v>
      </c>
    </row>
    <row r="131" spans="1:25" ht="52.5" customHeight="1" x14ac:dyDescent="0.35">
      <c r="A131" s="22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3" t="s">
        <v>535</v>
      </c>
      <c r="N131" s="3" t="s">
        <v>220</v>
      </c>
      <c r="O131" s="3" t="s">
        <v>428</v>
      </c>
      <c r="P131" s="1">
        <v>1.74</v>
      </c>
      <c r="Q131" s="1">
        <v>7.0000000000000007E-2</v>
      </c>
      <c r="R131" s="1">
        <v>0.1</v>
      </c>
      <c r="S131" s="1">
        <v>0.13</v>
      </c>
      <c r="T131" s="1">
        <v>0.15</v>
      </c>
      <c r="U131" s="1">
        <v>0.2</v>
      </c>
      <c r="V131" s="1">
        <v>0.23</v>
      </c>
      <c r="W131" s="1">
        <v>0.26</v>
      </c>
      <c r="X131" s="1">
        <v>0.28999999999999998</v>
      </c>
      <c r="Y131" s="1">
        <v>0.31</v>
      </c>
    </row>
    <row r="132" spans="1:25" ht="125.5" customHeight="1" x14ac:dyDescent="0.35">
      <c r="A132" s="22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3" t="s">
        <v>534</v>
      </c>
      <c r="N132" s="3" t="s">
        <v>220</v>
      </c>
      <c r="O132" s="3" t="s">
        <v>428</v>
      </c>
      <c r="P132" s="1">
        <v>45</v>
      </c>
      <c r="Q132" s="1">
        <v>1</v>
      </c>
      <c r="R132" s="1">
        <v>2</v>
      </c>
      <c r="S132" s="1">
        <v>3</v>
      </c>
      <c r="T132" s="1">
        <v>4</v>
      </c>
      <c r="U132" s="1">
        <v>5</v>
      </c>
      <c r="V132" s="1">
        <v>6</v>
      </c>
      <c r="W132" s="1">
        <v>7</v>
      </c>
      <c r="X132" s="1">
        <v>8</v>
      </c>
      <c r="Y132" s="1">
        <v>9</v>
      </c>
    </row>
    <row r="133" spans="1:25" ht="112" customHeight="1" x14ac:dyDescent="0.35">
      <c r="A133" s="22"/>
      <c r="B133" s="3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3" t="s">
        <v>536</v>
      </c>
      <c r="N133" s="3" t="s">
        <v>220</v>
      </c>
      <c r="O133" s="3" t="s">
        <v>428</v>
      </c>
      <c r="P133" s="1">
        <v>1.74</v>
      </c>
      <c r="Q133" s="1">
        <v>7.0000000000000007E-2</v>
      </c>
      <c r="R133" s="1">
        <v>0.1</v>
      </c>
      <c r="S133" s="1">
        <v>0.13</v>
      </c>
      <c r="T133" s="1">
        <v>0.15</v>
      </c>
      <c r="U133" s="1">
        <v>0.2</v>
      </c>
      <c r="V133" s="1">
        <v>0.23</v>
      </c>
      <c r="W133" s="1">
        <v>0.26</v>
      </c>
      <c r="X133" s="1">
        <v>0.28999999999999998</v>
      </c>
      <c r="Y133" s="1">
        <v>0.31</v>
      </c>
    </row>
    <row r="134" spans="1:25" ht="132.5" customHeight="1" x14ac:dyDescent="0.35">
      <c r="A134" s="22"/>
      <c r="B134" s="3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3" t="s">
        <v>537</v>
      </c>
      <c r="N134" s="3" t="s">
        <v>220</v>
      </c>
      <c r="O134" s="3" t="s">
        <v>428</v>
      </c>
      <c r="P134" s="1">
        <v>45</v>
      </c>
      <c r="Q134" s="1">
        <v>1</v>
      </c>
      <c r="R134" s="1">
        <v>2</v>
      </c>
      <c r="S134" s="1">
        <v>3</v>
      </c>
      <c r="T134" s="1">
        <v>4</v>
      </c>
      <c r="U134" s="1">
        <v>5</v>
      </c>
      <c r="V134" s="1">
        <v>6</v>
      </c>
      <c r="W134" s="1">
        <v>7</v>
      </c>
      <c r="X134" s="1">
        <v>8</v>
      </c>
      <c r="Y134" s="1">
        <v>9</v>
      </c>
    </row>
    <row r="135" spans="1:25" ht="108" customHeight="1" x14ac:dyDescent="0.35">
      <c r="A135" s="22"/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3" t="s">
        <v>538</v>
      </c>
      <c r="N135" s="3" t="s">
        <v>220</v>
      </c>
      <c r="O135" s="48" t="s">
        <v>428</v>
      </c>
      <c r="P135" s="1">
        <v>1.74</v>
      </c>
      <c r="Q135" s="1">
        <v>7.0000000000000007E-2</v>
      </c>
      <c r="R135" s="1">
        <v>0.1</v>
      </c>
      <c r="S135" s="1">
        <v>0.13</v>
      </c>
      <c r="T135" s="1">
        <v>0.15</v>
      </c>
      <c r="U135" s="1">
        <v>0.2</v>
      </c>
      <c r="V135" s="1">
        <v>0.23</v>
      </c>
      <c r="W135" s="1">
        <v>0.26</v>
      </c>
      <c r="X135" s="1">
        <v>0.28999999999999998</v>
      </c>
      <c r="Y135" s="1">
        <v>0.31</v>
      </c>
    </row>
    <row r="136" spans="1:25" ht="108.5" x14ac:dyDescent="0.35">
      <c r="A136" s="22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3" t="s">
        <v>539</v>
      </c>
      <c r="N136" s="3" t="s">
        <v>220</v>
      </c>
      <c r="O136" s="3" t="s">
        <v>428</v>
      </c>
      <c r="P136" s="1">
        <v>0.35</v>
      </c>
      <c r="Q136" s="1">
        <v>0.35</v>
      </c>
      <c r="R136" s="4" t="s">
        <v>106</v>
      </c>
      <c r="S136" s="4" t="s">
        <v>106</v>
      </c>
      <c r="T136" s="4" t="s">
        <v>106</v>
      </c>
      <c r="U136" s="4" t="s">
        <v>106</v>
      </c>
      <c r="V136" s="4" t="s">
        <v>106</v>
      </c>
      <c r="W136" s="4" t="s">
        <v>106</v>
      </c>
      <c r="X136" s="4" t="s">
        <v>106</v>
      </c>
      <c r="Y136" s="4" t="s">
        <v>106</v>
      </c>
    </row>
    <row r="137" spans="1:25" ht="215.5" customHeight="1" x14ac:dyDescent="0.35">
      <c r="A137" s="22"/>
      <c r="B137" s="3" t="s">
        <v>278</v>
      </c>
      <c r="C137" s="11">
        <v>46</v>
      </c>
      <c r="D137" s="11">
        <v>4</v>
      </c>
      <c r="E137" s="11">
        <v>4</v>
      </c>
      <c r="F137" s="11">
        <v>4</v>
      </c>
      <c r="G137" s="11">
        <v>6</v>
      </c>
      <c r="H137" s="11">
        <v>5</v>
      </c>
      <c r="I137" s="11">
        <v>6</v>
      </c>
      <c r="J137" s="11">
        <v>5</v>
      </c>
      <c r="K137" s="11">
        <v>6</v>
      </c>
      <c r="L137" s="11">
        <v>6</v>
      </c>
      <c r="M137" s="8" t="s">
        <v>540</v>
      </c>
      <c r="N137" s="3" t="s">
        <v>223</v>
      </c>
      <c r="O137" s="3" t="s">
        <v>428</v>
      </c>
      <c r="P137" s="1">
        <v>1.5</v>
      </c>
      <c r="Q137" s="1">
        <v>0.1</v>
      </c>
      <c r="R137" s="1">
        <v>0.1</v>
      </c>
      <c r="S137" s="1">
        <v>0.1</v>
      </c>
      <c r="T137" s="1">
        <v>0.2</v>
      </c>
      <c r="U137" s="1">
        <v>0.2</v>
      </c>
      <c r="V137" s="1">
        <v>0.2</v>
      </c>
      <c r="W137" s="1">
        <v>0.2</v>
      </c>
      <c r="X137" s="1">
        <v>0.2</v>
      </c>
      <c r="Y137" s="1">
        <v>0.2</v>
      </c>
    </row>
    <row r="138" spans="1:25" ht="325.5" customHeight="1" x14ac:dyDescent="0.35">
      <c r="A138" s="22"/>
      <c r="B138" s="29" t="s">
        <v>279</v>
      </c>
      <c r="C138" s="7">
        <f>SUM(D138:L138)</f>
        <v>9</v>
      </c>
      <c r="D138" s="7">
        <v>1</v>
      </c>
      <c r="E138" s="7">
        <v>1</v>
      </c>
      <c r="F138" s="7">
        <v>1</v>
      </c>
      <c r="G138" s="7">
        <v>1</v>
      </c>
      <c r="H138" s="7">
        <v>1</v>
      </c>
      <c r="I138" s="7">
        <v>1</v>
      </c>
      <c r="J138" s="7">
        <v>1</v>
      </c>
      <c r="K138" s="7">
        <v>1</v>
      </c>
      <c r="L138" s="7">
        <v>1</v>
      </c>
      <c r="M138" s="29" t="s">
        <v>541</v>
      </c>
      <c r="N138" s="29" t="s">
        <v>211</v>
      </c>
      <c r="O138" s="49" t="s">
        <v>428</v>
      </c>
      <c r="P138" s="37">
        <f>SUM(Q138:Y138)</f>
        <v>0.44999999999999996</v>
      </c>
      <c r="Q138" s="37">
        <v>0.05</v>
      </c>
      <c r="R138" s="37">
        <v>0.05</v>
      </c>
      <c r="S138" s="37">
        <v>0.05</v>
      </c>
      <c r="T138" s="37">
        <v>0.05</v>
      </c>
      <c r="U138" s="37">
        <v>0.05</v>
      </c>
      <c r="V138" s="37">
        <v>0.05</v>
      </c>
      <c r="W138" s="37">
        <v>0.05</v>
      </c>
      <c r="X138" s="37">
        <v>0.05</v>
      </c>
      <c r="Y138" s="37">
        <v>0.05</v>
      </c>
    </row>
    <row r="139" spans="1:25" ht="171.5" customHeight="1" x14ac:dyDescent="0.35">
      <c r="A139" s="22"/>
      <c r="B139" s="29" t="s">
        <v>157</v>
      </c>
      <c r="C139" s="7">
        <f>SUM(D139:L139)</f>
        <v>9</v>
      </c>
      <c r="D139" s="7">
        <v>1</v>
      </c>
      <c r="E139" s="7">
        <v>1</v>
      </c>
      <c r="F139" s="7">
        <v>1</v>
      </c>
      <c r="G139" s="7">
        <v>1</v>
      </c>
      <c r="H139" s="7">
        <v>1</v>
      </c>
      <c r="I139" s="7">
        <v>1</v>
      </c>
      <c r="J139" s="7">
        <v>1</v>
      </c>
      <c r="K139" s="7">
        <v>1</v>
      </c>
      <c r="L139" s="7">
        <v>1</v>
      </c>
      <c r="M139" s="29" t="s">
        <v>542</v>
      </c>
      <c r="N139" s="29" t="s">
        <v>211</v>
      </c>
      <c r="O139" s="49" t="s">
        <v>428</v>
      </c>
      <c r="P139" s="50">
        <v>0</v>
      </c>
      <c r="Q139" s="50">
        <v>0</v>
      </c>
      <c r="R139" s="50">
        <v>0</v>
      </c>
      <c r="S139" s="50">
        <v>0</v>
      </c>
      <c r="T139" s="50">
        <v>0</v>
      </c>
      <c r="U139" s="50">
        <v>0</v>
      </c>
      <c r="V139" s="50">
        <v>0</v>
      </c>
      <c r="W139" s="50">
        <v>0</v>
      </c>
      <c r="X139" s="50">
        <v>0</v>
      </c>
      <c r="Y139" s="50">
        <v>0</v>
      </c>
    </row>
    <row r="140" spans="1:25" ht="259.5" customHeight="1" x14ac:dyDescent="0.35">
      <c r="A140" s="22"/>
      <c r="B140" s="29" t="s">
        <v>280</v>
      </c>
      <c r="C140" s="7">
        <f>SUM(D140:L140)</f>
        <v>68</v>
      </c>
      <c r="D140" s="7">
        <v>7</v>
      </c>
      <c r="E140" s="7">
        <v>7</v>
      </c>
      <c r="F140" s="7">
        <v>8</v>
      </c>
      <c r="G140" s="7">
        <v>8</v>
      </c>
      <c r="H140" s="7">
        <v>7</v>
      </c>
      <c r="I140" s="7">
        <v>7</v>
      </c>
      <c r="J140" s="7">
        <v>8</v>
      </c>
      <c r="K140" s="7">
        <v>8</v>
      </c>
      <c r="L140" s="7">
        <v>8</v>
      </c>
      <c r="M140" s="29" t="s">
        <v>543</v>
      </c>
      <c r="N140" s="29" t="s">
        <v>211</v>
      </c>
      <c r="O140" s="49" t="s">
        <v>428</v>
      </c>
      <c r="P140" s="50">
        <v>0</v>
      </c>
      <c r="Q140" s="50">
        <v>0</v>
      </c>
      <c r="R140" s="50">
        <v>0</v>
      </c>
      <c r="S140" s="50">
        <v>0</v>
      </c>
      <c r="T140" s="50">
        <v>0</v>
      </c>
      <c r="U140" s="50">
        <v>0</v>
      </c>
      <c r="V140" s="50">
        <v>0</v>
      </c>
      <c r="W140" s="50">
        <v>0</v>
      </c>
      <c r="X140" s="50">
        <v>0</v>
      </c>
      <c r="Y140" s="50">
        <v>0</v>
      </c>
    </row>
    <row r="141" spans="1:25" ht="246" customHeight="1" x14ac:dyDescent="0.35">
      <c r="A141" s="22"/>
      <c r="B141" s="29" t="s">
        <v>229</v>
      </c>
      <c r="C141" s="7">
        <f>SUM(D141:L141)</f>
        <v>45</v>
      </c>
      <c r="D141" s="7">
        <v>5</v>
      </c>
      <c r="E141" s="7">
        <v>5</v>
      </c>
      <c r="F141" s="7">
        <v>5</v>
      </c>
      <c r="G141" s="7">
        <v>5</v>
      </c>
      <c r="H141" s="7">
        <v>5</v>
      </c>
      <c r="I141" s="7">
        <v>5</v>
      </c>
      <c r="J141" s="7">
        <v>5</v>
      </c>
      <c r="K141" s="7">
        <v>5</v>
      </c>
      <c r="L141" s="7">
        <v>5</v>
      </c>
      <c r="M141" s="29" t="s">
        <v>544</v>
      </c>
      <c r="N141" s="29" t="s">
        <v>211</v>
      </c>
      <c r="O141" s="49" t="s">
        <v>428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</row>
    <row r="142" spans="1:25" ht="176.5" customHeight="1" x14ac:dyDescent="0.35">
      <c r="A142" s="22"/>
      <c r="B142" s="29" t="s">
        <v>281</v>
      </c>
      <c r="C142" s="7">
        <f>SUM(D142:L142)</f>
        <v>1040</v>
      </c>
      <c r="D142" s="7">
        <v>100</v>
      </c>
      <c r="E142" s="7">
        <v>100</v>
      </c>
      <c r="F142" s="7">
        <v>120</v>
      </c>
      <c r="G142" s="7">
        <v>120</v>
      </c>
      <c r="H142" s="7">
        <v>130</v>
      </c>
      <c r="I142" s="7">
        <v>130</v>
      </c>
      <c r="J142" s="7">
        <v>120</v>
      </c>
      <c r="K142" s="7">
        <v>100</v>
      </c>
      <c r="L142" s="7">
        <v>120</v>
      </c>
      <c r="M142" s="29" t="s">
        <v>545</v>
      </c>
      <c r="N142" s="29" t="s">
        <v>211</v>
      </c>
      <c r="O142" s="49" t="s">
        <v>428</v>
      </c>
      <c r="P142" s="21">
        <v>0</v>
      </c>
      <c r="Q142" s="21">
        <v>0</v>
      </c>
      <c r="R142" s="21">
        <v>0</v>
      </c>
      <c r="S142" s="21">
        <v>0</v>
      </c>
      <c r="T142" s="21">
        <v>0</v>
      </c>
      <c r="U142" s="21">
        <v>0</v>
      </c>
      <c r="V142" s="21">
        <v>0</v>
      </c>
      <c r="W142" s="21">
        <v>0</v>
      </c>
      <c r="X142" s="21">
        <v>0</v>
      </c>
      <c r="Y142" s="21">
        <v>0</v>
      </c>
    </row>
    <row r="143" spans="1:25" ht="273" customHeight="1" x14ac:dyDescent="0.35">
      <c r="A143" s="22"/>
      <c r="B143" s="3" t="s">
        <v>282</v>
      </c>
      <c r="C143" s="1">
        <v>9000</v>
      </c>
      <c r="D143" s="1">
        <v>1000</v>
      </c>
      <c r="E143" s="1">
        <v>1000</v>
      </c>
      <c r="F143" s="1">
        <v>1000</v>
      </c>
      <c r="G143" s="1">
        <v>1000</v>
      </c>
      <c r="H143" s="1">
        <v>1000</v>
      </c>
      <c r="I143" s="1">
        <v>1000</v>
      </c>
      <c r="J143" s="1">
        <v>1000</v>
      </c>
      <c r="K143" s="1">
        <v>1000</v>
      </c>
      <c r="L143" s="1">
        <v>1000</v>
      </c>
      <c r="M143" s="3" t="s">
        <v>546</v>
      </c>
      <c r="N143" s="3" t="s">
        <v>218</v>
      </c>
      <c r="O143" s="3" t="s">
        <v>428</v>
      </c>
      <c r="P143" s="1">
        <v>1.8</v>
      </c>
      <c r="Q143" s="1">
        <v>0.2</v>
      </c>
      <c r="R143" s="1">
        <v>0.2</v>
      </c>
      <c r="S143" s="1">
        <v>0.2</v>
      </c>
      <c r="T143" s="1">
        <v>0.2</v>
      </c>
      <c r="U143" s="1">
        <v>0.2</v>
      </c>
      <c r="V143" s="1">
        <v>0.2</v>
      </c>
      <c r="W143" s="1">
        <v>0.2</v>
      </c>
      <c r="X143" s="1">
        <v>0.2</v>
      </c>
      <c r="Y143" s="1">
        <v>0.2</v>
      </c>
    </row>
    <row r="144" spans="1:25" ht="247.5" customHeight="1" x14ac:dyDescent="0.35">
      <c r="A144" s="22"/>
      <c r="B144" s="5" t="s">
        <v>283</v>
      </c>
      <c r="C144" s="1">
        <f>SUM(D144:L144)</f>
        <v>4500</v>
      </c>
      <c r="D144" s="1">
        <v>500</v>
      </c>
      <c r="E144" s="1">
        <v>500</v>
      </c>
      <c r="F144" s="1">
        <v>500</v>
      </c>
      <c r="G144" s="1">
        <v>500</v>
      </c>
      <c r="H144" s="1">
        <v>500</v>
      </c>
      <c r="I144" s="1">
        <v>500</v>
      </c>
      <c r="J144" s="1">
        <v>500</v>
      </c>
      <c r="K144" s="1">
        <v>500</v>
      </c>
      <c r="L144" s="1">
        <v>500</v>
      </c>
      <c r="M144" s="3" t="s">
        <v>547</v>
      </c>
      <c r="N144" s="3" t="s">
        <v>218</v>
      </c>
      <c r="O144" s="3" t="s">
        <v>428</v>
      </c>
      <c r="P144" s="1">
        <f>SUM(Q144:Y144)</f>
        <v>0.52</v>
      </c>
      <c r="Q144" s="1">
        <v>5.6000000000000001E-2</v>
      </c>
      <c r="R144" s="1">
        <v>5.6000000000000001E-2</v>
      </c>
      <c r="S144" s="1">
        <v>5.7000000000000002E-2</v>
      </c>
      <c r="T144" s="1">
        <v>5.7000000000000002E-2</v>
      </c>
      <c r="U144" s="1">
        <v>5.8000000000000003E-2</v>
      </c>
      <c r="V144" s="1">
        <v>5.8000000000000003E-2</v>
      </c>
      <c r="W144" s="1">
        <v>5.8999999999999997E-2</v>
      </c>
      <c r="X144" s="1">
        <v>5.8999999999999997E-2</v>
      </c>
      <c r="Y144" s="1">
        <v>0.06</v>
      </c>
    </row>
    <row r="145" spans="1:25" ht="170.5" x14ac:dyDescent="0.35">
      <c r="A145" s="22"/>
      <c r="B145" s="3" t="s">
        <v>284</v>
      </c>
      <c r="C145" s="1" t="s">
        <v>286</v>
      </c>
      <c r="D145" s="1" t="s">
        <v>287</v>
      </c>
      <c r="E145" s="1" t="s">
        <v>287</v>
      </c>
      <c r="F145" s="1" t="s">
        <v>287</v>
      </c>
      <c r="G145" s="1" t="s">
        <v>287</v>
      </c>
      <c r="H145" s="1" t="s">
        <v>287</v>
      </c>
      <c r="I145" s="1" t="s">
        <v>287</v>
      </c>
      <c r="J145" s="1" t="s">
        <v>287</v>
      </c>
      <c r="K145" s="1" t="s">
        <v>287</v>
      </c>
      <c r="L145" s="1" t="s">
        <v>287</v>
      </c>
      <c r="M145" s="3" t="s">
        <v>548</v>
      </c>
      <c r="N145" s="3" t="s">
        <v>214</v>
      </c>
      <c r="O145" s="3" t="s">
        <v>428</v>
      </c>
      <c r="P145" s="5" t="s">
        <v>84</v>
      </c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27.5" customHeight="1" x14ac:dyDescent="0.35">
      <c r="A146" s="22"/>
      <c r="B146" s="3" t="s">
        <v>437</v>
      </c>
      <c r="C146" s="1" t="s">
        <v>435</v>
      </c>
      <c r="D146" s="1" t="s">
        <v>436</v>
      </c>
      <c r="E146" s="1" t="s">
        <v>436</v>
      </c>
      <c r="F146" s="1" t="s">
        <v>436</v>
      </c>
      <c r="G146" s="1" t="s">
        <v>436</v>
      </c>
      <c r="H146" s="1" t="s">
        <v>436</v>
      </c>
      <c r="I146" s="1" t="s">
        <v>436</v>
      </c>
      <c r="J146" s="1" t="s">
        <v>436</v>
      </c>
      <c r="K146" s="1" t="s">
        <v>436</v>
      </c>
      <c r="L146" s="1" t="s">
        <v>436</v>
      </c>
      <c r="M146" s="3" t="s">
        <v>549</v>
      </c>
      <c r="N146" s="3" t="s">
        <v>214</v>
      </c>
      <c r="O146" s="3" t="s">
        <v>428</v>
      </c>
      <c r="P146" s="5" t="s">
        <v>84</v>
      </c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4" x14ac:dyDescent="0.35">
      <c r="A147" s="22"/>
      <c r="B147" s="3" t="s">
        <v>285</v>
      </c>
      <c r="C147" s="1">
        <v>81</v>
      </c>
      <c r="D147" s="1">
        <v>9</v>
      </c>
      <c r="E147" s="1">
        <v>9</v>
      </c>
      <c r="F147" s="1">
        <v>9</v>
      </c>
      <c r="G147" s="1">
        <v>9</v>
      </c>
      <c r="H147" s="1">
        <v>9</v>
      </c>
      <c r="I147" s="1">
        <v>9</v>
      </c>
      <c r="J147" s="1">
        <v>9</v>
      </c>
      <c r="K147" s="1">
        <v>9</v>
      </c>
      <c r="L147" s="1">
        <v>9</v>
      </c>
      <c r="M147" s="29" t="s">
        <v>550</v>
      </c>
      <c r="N147" s="3" t="s">
        <v>224</v>
      </c>
      <c r="O147" s="3" t="s">
        <v>428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</row>
    <row r="148" spans="1:25" ht="62" x14ac:dyDescent="0.35">
      <c r="A148" s="22"/>
      <c r="B148" s="3" t="s">
        <v>229</v>
      </c>
      <c r="C148" s="1">
        <v>180</v>
      </c>
      <c r="D148" s="1">
        <v>20</v>
      </c>
      <c r="E148" s="1">
        <v>20</v>
      </c>
      <c r="F148" s="1">
        <v>20</v>
      </c>
      <c r="G148" s="1">
        <v>20</v>
      </c>
      <c r="H148" s="1">
        <v>20</v>
      </c>
      <c r="I148" s="1">
        <v>20</v>
      </c>
      <c r="J148" s="1">
        <v>20</v>
      </c>
      <c r="K148" s="1">
        <v>20</v>
      </c>
      <c r="L148" s="1">
        <v>20</v>
      </c>
      <c r="M148" s="51" t="s">
        <v>551</v>
      </c>
      <c r="N148" s="3" t="s">
        <v>224</v>
      </c>
      <c r="O148" s="3" t="s">
        <v>428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</row>
    <row r="149" spans="1:25" ht="15.5" x14ac:dyDescent="0.35">
      <c r="A149" s="22" t="s">
        <v>418</v>
      </c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4"/>
      <c r="P149" s="4"/>
      <c r="Q149" s="31"/>
      <c r="R149" s="31"/>
      <c r="S149" s="31"/>
      <c r="T149" s="31"/>
      <c r="U149" s="31"/>
      <c r="V149" s="31"/>
      <c r="W149" s="31"/>
      <c r="X149" s="31"/>
      <c r="Y149" s="31"/>
    </row>
    <row r="150" spans="1:25" ht="31" x14ac:dyDescent="0.35">
      <c r="A150" s="22" t="s">
        <v>11</v>
      </c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5" t="s">
        <v>12</v>
      </c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5.5" x14ac:dyDescent="0.3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5" t="s">
        <v>13</v>
      </c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232" customHeight="1" x14ac:dyDescent="0.35">
      <c r="A152" s="22" t="s">
        <v>431</v>
      </c>
      <c r="B152" s="8" t="s">
        <v>489</v>
      </c>
      <c r="C152" s="1" t="s">
        <v>499</v>
      </c>
      <c r="D152" s="1" t="s">
        <v>490</v>
      </c>
      <c r="E152" s="1" t="s">
        <v>491</v>
      </c>
      <c r="F152" s="1" t="s">
        <v>492</v>
      </c>
      <c r="G152" s="1" t="s">
        <v>493</v>
      </c>
      <c r="H152" s="1" t="s">
        <v>494</v>
      </c>
      <c r="I152" s="1" t="s">
        <v>495</v>
      </c>
      <c r="J152" s="1" t="s">
        <v>496</v>
      </c>
      <c r="K152" s="1" t="s">
        <v>497</v>
      </c>
      <c r="L152" s="1" t="s">
        <v>498</v>
      </c>
      <c r="M152" s="52" t="s">
        <v>501</v>
      </c>
      <c r="N152" s="3" t="s">
        <v>488</v>
      </c>
      <c r="O152" s="5" t="s">
        <v>12</v>
      </c>
      <c r="P152" s="1">
        <f>Q152+R152+S152+T152+U152+V152+W152+X152+Y152</f>
        <v>55.970999999999997</v>
      </c>
      <c r="Q152" s="1">
        <v>4.1219999999999999</v>
      </c>
      <c r="R152" s="1">
        <v>4.5339999999999998</v>
      </c>
      <c r="S152" s="1">
        <v>4.9870000000000001</v>
      </c>
      <c r="T152" s="1">
        <v>5.4859999999999998</v>
      </c>
      <c r="U152" s="1">
        <v>6.0350000000000001</v>
      </c>
      <c r="V152" s="1">
        <v>6.6379999999999999</v>
      </c>
      <c r="W152" s="1">
        <v>7.3019999999999996</v>
      </c>
      <c r="X152" s="1">
        <v>8.032</v>
      </c>
      <c r="Y152" s="1">
        <v>8.8350000000000009</v>
      </c>
    </row>
    <row r="153" spans="1:25" ht="170.5" customHeight="1" x14ac:dyDescent="0.35">
      <c r="A153" s="22"/>
      <c r="B153" s="53" t="s">
        <v>442</v>
      </c>
      <c r="C153" s="1" t="s">
        <v>438</v>
      </c>
      <c r="D153" s="1"/>
      <c r="E153" s="1" t="s">
        <v>439</v>
      </c>
      <c r="F153" s="1" t="s">
        <v>440</v>
      </c>
      <c r="G153" s="1" t="s">
        <v>441</v>
      </c>
      <c r="H153" s="1" t="s">
        <v>441</v>
      </c>
      <c r="I153" s="1" t="s">
        <v>441</v>
      </c>
      <c r="J153" s="1" t="s">
        <v>441</v>
      </c>
      <c r="K153" s="1" t="s">
        <v>441</v>
      </c>
      <c r="L153" s="1" t="s">
        <v>441</v>
      </c>
      <c r="M153" s="52" t="s">
        <v>500</v>
      </c>
      <c r="N153" s="3" t="s">
        <v>433</v>
      </c>
      <c r="O153" s="5" t="s">
        <v>12</v>
      </c>
      <c r="P153" s="1">
        <f>R153+S153+T153+U153+V153+W153+X153+Y153</f>
        <v>231.6</v>
      </c>
      <c r="Q153" s="1"/>
      <c r="R153" s="1">
        <v>28.6</v>
      </c>
      <c r="S153" s="1">
        <v>29</v>
      </c>
      <c r="T153" s="1">
        <v>29</v>
      </c>
      <c r="U153" s="1">
        <v>29</v>
      </c>
      <c r="V153" s="1">
        <v>29</v>
      </c>
      <c r="W153" s="1">
        <v>29</v>
      </c>
      <c r="X153" s="1">
        <v>29</v>
      </c>
      <c r="Y153" s="1">
        <v>29</v>
      </c>
    </row>
    <row r="154" spans="1:25" ht="15.5" x14ac:dyDescent="0.35">
      <c r="A154" s="22" t="s">
        <v>419</v>
      </c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4"/>
      <c r="P154" s="4"/>
      <c r="Q154" s="31"/>
      <c r="R154" s="31"/>
      <c r="S154" s="31"/>
      <c r="T154" s="31"/>
      <c r="U154" s="31"/>
      <c r="V154" s="31"/>
      <c r="W154" s="31"/>
      <c r="X154" s="31"/>
      <c r="Y154" s="31"/>
    </row>
    <row r="155" spans="1:25" ht="31" x14ac:dyDescent="0.35">
      <c r="A155" s="22" t="s">
        <v>11</v>
      </c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5" t="s">
        <v>12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5" x14ac:dyDescent="0.3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5" t="s">
        <v>13</v>
      </c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40" customHeight="1" x14ac:dyDescent="0.35">
      <c r="A157" s="22" t="s">
        <v>19</v>
      </c>
      <c r="B157" s="5" t="s">
        <v>288</v>
      </c>
      <c r="C157" s="1">
        <v>40</v>
      </c>
      <c r="D157" s="1">
        <v>3</v>
      </c>
      <c r="E157" s="1">
        <v>3</v>
      </c>
      <c r="F157" s="1">
        <v>4</v>
      </c>
      <c r="G157" s="1">
        <v>5</v>
      </c>
      <c r="H157" s="1">
        <v>5</v>
      </c>
      <c r="I157" s="1">
        <v>5</v>
      </c>
      <c r="J157" s="1">
        <v>5</v>
      </c>
      <c r="K157" s="1">
        <v>5</v>
      </c>
      <c r="L157" s="1">
        <v>5</v>
      </c>
      <c r="M157" s="5" t="s">
        <v>289</v>
      </c>
      <c r="N157" s="5" t="s">
        <v>32</v>
      </c>
      <c r="O157" s="5" t="s">
        <v>12</v>
      </c>
      <c r="P157" s="2">
        <f>Q157+R157+S157+T157+U157+V157+W157+X157+Y157</f>
        <v>11.5</v>
      </c>
      <c r="Q157" s="2">
        <v>0.5</v>
      </c>
      <c r="R157" s="2">
        <v>0.5</v>
      </c>
      <c r="S157" s="2">
        <v>1.5</v>
      </c>
      <c r="T157" s="2">
        <v>1.5</v>
      </c>
      <c r="U157" s="2">
        <v>1.5</v>
      </c>
      <c r="V157" s="2">
        <v>1.5</v>
      </c>
      <c r="W157" s="2">
        <v>1.5</v>
      </c>
      <c r="X157" s="2">
        <v>1.5</v>
      </c>
      <c r="Y157" s="2">
        <v>1.5</v>
      </c>
    </row>
    <row r="158" spans="1:25" ht="232.5" customHeight="1" x14ac:dyDescent="0.35">
      <c r="A158" s="22"/>
      <c r="B158" s="29" t="s">
        <v>230</v>
      </c>
      <c r="C158" s="7">
        <f>SUM(D158:L158)</f>
        <v>1470</v>
      </c>
      <c r="D158" s="7">
        <v>300</v>
      </c>
      <c r="E158" s="7" t="s">
        <v>106</v>
      </c>
      <c r="F158" s="7">
        <v>290</v>
      </c>
      <c r="G158" s="7" t="s">
        <v>106</v>
      </c>
      <c r="H158" s="7">
        <v>300</v>
      </c>
      <c r="I158" s="7" t="s">
        <v>106</v>
      </c>
      <c r="J158" s="7">
        <v>280</v>
      </c>
      <c r="K158" s="7" t="s">
        <v>106</v>
      </c>
      <c r="L158" s="7">
        <v>300</v>
      </c>
      <c r="M158" s="5" t="s">
        <v>290</v>
      </c>
      <c r="N158" s="5" t="s">
        <v>211</v>
      </c>
      <c r="O158" s="5" t="s">
        <v>428</v>
      </c>
      <c r="P158" s="37">
        <v>0.1</v>
      </c>
      <c r="Q158" s="37">
        <v>0.1</v>
      </c>
      <c r="R158" s="37" t="s">
        <v>106</v>
      </c>
      <c r="S158" s="37">
        <v>0.12</v>
      </c>
      <c r="T158" s="37" t="s">
        <v>106</v>
      </c>
      <c r="U158" s="37">
        <v>0.13</v>
      </c>
      <c r="V158" s="37" t="s">
        <v>106</v>
      </c>
      <c r="W158" s="37">
        <v>0.14000000000000001</v>
      </c>
      <c r="X158" s="37" t="s">
        <v>106</v>
      </c>
      <c r="Y158" s="37">
        <v>0.15</v>
      </c>
    </row>
    <row r="159" spans="1:25" ht="15.5" x14ac:dyDescent="0.35">
      <c r="A159" s="22" t="s">
        <v>420</v>
      </c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4"/>
      <c r="P159" s="4"/>
      <c r="Q159" s="31"/>
      <c r="R159" s="31"/>
      <c r="S159" s="31"/>
      <c r="T159" s="31"/>
      <c r="U159" s="31"/>
      <c r="V159" s="31"/>
      <c r="W159" s="31"/>
      <c r="X159" s="31"/>
      <c r="Y159" s="31"/>
    </row>
    <row r="160" spans="1:25" ht="47.5" customHeight="1" x14ac:dyDescent="0.35">
      <c r="A160" s="22" t="s">
        <v>11</v>
      </c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5" t="s">
        <v>12</v>
      </c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.5" x14ac:dyDescent="0.3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5" t="s">
        <v>13</v>
      </c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65.5" customHeight="1" x14ac:dyDescent="0.35">
      <c r="A162" s="22" t="s">
        <v>20</v>
      </c>
      <c r="B162" s="3" t="s">
        <v>117</v>
      </c>
      <c r="C162" s="1">
        <v>9</v>
      </c>
      <c r="D162" s="1">
        <v>1</v>
      </c>
      <c r="E162" s="1">
        <v>1</v>
      </c>
      <c r="F162" s="1">
        <v>1</v>
      </c>
      <c r="G162" s="1">
        <v>1</v>
      </c>
      <c r="H162" s="1">
        <v>1</v>
      </c>
      <c r="I162" s="1">
        <v>1</v>
      </c>
      <c r="J162" s="1">
        <v>1</v>
      </c>
      <c r="K162" s="1">
        <v>1</v>
      </c>
      <c r="L162" s="1">
        <v>1</v>
      </c>
      <c r="M162" s="3" t="s">
        <v>295</v>
      </c>
      <c r="N162" s="3" t="s">
        <v>32</v>
      </c>
      <c r="O162" s="3" t="s">
        <v>12</v>
      </c>
      <c r="P162" s="2">
        <f>Q162+R162+S162+T162+U162+V162+W162+X162+Y162</f>
        <v>41.499999999999993</v>
      </c>
      <c r="Q162" s="2">
        <v>3.1</v>
      </c>
      <c r="R162" s="2">
        <v>3.4</v>
      </c>
      <c r="S162" s="2">
        <v>3.7</v>
      </c>
      <c r="T162" s="2">
        <v>4.0999999999999996</v>
      </c>
      <c r="U162" s="2">
        <v>4.5</v>
      </c>
      <c r="V162" s="2">
        <v>4.9000000000000004</v>
      </c>
      <c r="W162" s="2">
        <v>5.4</v>
      </c>
      <c r="X162" s="2">
        <v>5.9</v>
      </c>
      <c r="Y162" s="2">
        <v>6.5</v>
      </c>
    </row>
    <row r="163" spans="1:25" ht="108.5" x14ac:dyDescent="0.35">
      <c r="A163" s="22"/>
      <c r="B163" s="3" t="s">
        <v>291</v>
      </c>
      <c r="C163" s="1">
        <v>18</v>
      </c>
      <c r="D163" s="1">
        <v>2</v>
      </c>
      <c r="E163" s="1">
        <v>2</v>
      </c>
      <c r="F163" s="1">
        <v>2</v>
      </c>
      <c r="G163" s="1">
        <v>2</v>
      </c>
      <c r="H163" s="1">
        <v>2</v>
      </c>
      <c r="I163" s="1">
        <v>2</v>
      </c>
      <c r="J163" s="1">
        <v>2</v>
      </c>
      <c r="K163" s="1">
        <v>2</v>
      </c>
      <c r="L163" s="1">
        <v>2</v>
      </c>
      <c r="M163" s="3" t="s">
        <v>296</v>
      </c>
      <c r="N163" s="3" t="s">
        <v>32</v>
      </c>
      <c r="O163" s="3" t="s">
        <v>12</v>
      </c>
      <c r="P163" s="2">
        <f>Q163+R163+S163+T163+U163+V163+W163+X163+Y163</f>
        <v>63.2</v>
      </c>
      <c r="Q163" s="2">
        <v>4.5</v>
      </c>
      <c r="R163" s="2">
        <v>5</v>
      </c>
      <c r="S163" s="2">
        <v>5.6</v>
      </c>
      <c r="T163" s="2">
        <v>6.1</v>
      </c>
      <c r="U163" s="2">
        <v>6.9</v>
      </c>
      <c r="V163" s="2">
        <v>7.6</v>
      </c>
      <c r="W163" s="2">
        <v>8.3000000000000007</v>
      </c>
      <c r="X163" s="2">
        <v>9.1</v>
      </c>
      <c r="Y163" s="2">
        <v>10.1</v>
      </c>
    </row>
    <row r="164" spans="1:25" ht="169" customHeight="1" x14ac:dyDescent="0.35">
      <c r="A164" s="22"/>
      <c r="B164" s="3" t="s">
        <v>292</v>
      </c>
      <c r="C164" s="1">
        <v>9</v>
      </c>
      <c r="D164" s="1">
        <v>1</v>
      </c>
      <c r="E164" s="1">
        <v>1</v>
      </c>
      <c r="F164" s="1">
        <v>1</v>
      </c>
      <c r="G164" s="1">
        <v>1</v>
      </c>
      <c r="H164" s="1">
        <v>1</v>
      </c>
      <c r="I164" s="1">
        <v>1</v>
      </c>
      <c r="J164" s="1">
        <v>1</v>
      </c>
      <c r="K164" s="1">
        <v>1</v>
      </c>
      <c r="L164" s="1">
        <v>1</v>
      </c>
      <c r="M164" s="3" t="s">
        <v>297</v>
      </c>
      <c r="N164" s="3" t="s">
        <v>32</v>
      </c>
      <c r="O164" s="3" t="s">
        <v>12</v>
      </c>
      <c r="P164" s="2">
        <f>Q164+R164+S164+T164+U164+V164+W164+X164+Y164</f>
        <v>34.199999999999996</v>
      </c>
      <c r="Q164" s="2">
        <v>2.5</v>
      </c>
      <c r="R164" s="2">
        <v>2.8</v>
      </c>
      <c r="S164" s="2">
        <v>3</v>
      </c>
      <c r="T164" s="2">
        <v>3.3</v>
      </c>
      <c r="U164" s="2">
        <v>3.7</v>
      </c>
      <c r="V164" s="2">
        <v>4.0999999999999996</v>
      </c>
      <c r="W164" s="2">
        <v>4.5</v>
      </c>
      <c r="X164" s="2">
        <v>4.9000000000000004</v>
      </c>
      <c r="Y164" s="2">
        <v>5.4</v>
      </c>
    </row>
    <row r="165" spans="1:25" ht="82" customHeight="1" x14ac:dyDescent="0.35">
      <c r="A165" s="22"/>
      <c r="B165" s="3" t="s">
        <v>293</v>
      </c>
      <c r="C165" s="1">
        <v>100</v>
      </c>
      <c r="D165" s="1">
        <v>2</v>
      </c>
      <c r="E165" s="1">
        <v>3</v>
      </c>
      <c r="F165" s="1">
        <v>5</v>
      </c>
      <c r="G165" s="1">
        <v>5</v>
      </c>
      <c r="H165" s="1">
        <v>5</v>
      </c>
      <c r="I165" s="1">
        <v>10</v>
      </c>
      <c r="J165" s="1">
        <v>20</v>
      </c>
      <c r="K165" s="1">
        <v>20</v>
      </c>
      <c r="L165" s="1">
        <v>30</v>
      </c>
      <c r="M165" s="3" t="s">
        <v>298</v>
      </c>
      <c r="N165" s="3" t="s">
        <v>35</v>
      </c>
      <c r="O165" s="3" t="s">
        <v>12</v>
      </c>
      <c r="P165" s="2">
        <f>Q165+R165+S165+T165+U165+V165+W165+X165+Y165</f>
        <v>11.5</v>
      </c>
      <c r="Q165" s="2">
        <v>0.5</v>
      </c>
      <c r="R165" s="2">
        <v>0.5</v>
      </c>
      <c r="S165" s="2">
        <v>1.5</v>
      </c>
      <c r="T165" s="2">
        <v>1.5</v>
      </c>
      <c r="U165" s="2">
        <v>1.5</v>
      </c>
      <c r="V165" s="2">
        <v>1.5</v>
      </c>
      <c r="W165" s="2">
        <v>1.5</v>
      </c>
      <c r="X165" s="2">
        <v>1.5</v>
      </c>
      <c r="Y165" s="2">
        <v>1.5</v>
      </c>
    </row>
    <row r="166" spans="1:25" ht="77.5" x14ac:dyDescent="0.35">
      <c r="A166" s="22"/>
      <c r="B166" s="3" t="s">
        <v>294</v>
      </c>
      <c r="C166" s="1">
        <v>60</v>
      </c>
      <c r="D166" s="1">
        <v>2</v>
      </c>
      <c r="E166" s="1">
        <v>3</v>
      </c>
      <c r="F166" s="1">
        <v>5</v>
      </c>
      <c r="G166" s="1">
        <v>5</v>
      </c>
      <c r="H166" s="1">
        <v>5</v>
      </c>
      <c r="I166" s="1">
        <v>10</v>
      </c>
      <c r="J166" s="1">
        <v>10</v>
      </c>
      <c r="K166" s="1">
        <v>10</v>
      </c>
      <c r="L166" s="1">
        <v>10</v>
      </c>
      <c r="M166" s="3" t="s">
        <v>299</v>
      </c>
      <c r="N166" s="3" t="s">
        <v>32</v>
      </c>
      <c r="O166" s="3" t="s">
        <v>12</v>
      </c>
      <c r="P166" s="2">
        <f>Q166+R166+S166+T166+U166+V166+W166+X166+Y166</f>
        <v>12</v>
      </c>
      <c r="Q166" s="2">
        <v>0.5</v>
      </c>
      <c r="R166" s="2">
        <v>1</v>
      </c>
      <c r="S166" s="2">
        <v>1</v>
      </c>
      <c r="T166" s="2">
        <v>4</v>
      </c>
      <c r="U166" s="2">
        <v>1.5</v>
      </c>
      <c r="V166" s="2">
        <v>1</v>
      </c>
      <c r="W166" s="2">
        <v>1</v>
      </c>
      <c r="X166" s="2">
        <v>1</v>
      </c>
      <c r="Y166" s="2">
        <v>1</v>
      </c>
    </row>
    <row r="167" spans="1:25" ht="15.5" x14ac:dyDescent="0.35">
      <c r="A167" s="22" t="s">
        <v>421</v>
      </c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4"/>
      <c r="P167" s="4"/>
      <c r="Q167" s="31"/>
      <c r="R167" s="31"/>
      <c r="S167" s="31"/>
      <c r="T167" s="31"/>
      <c r="U167" s="31"/>
      <c r="V167" s="31"/>
      <c r="W167" s="31"/>
      <c r="X167" s="31"/>
      <c r="Y167" s="31"/>
    </row>
    <row r="168" spans="1:25" ht="31" x14ac:dyDescent="0.35">
      <c r="A168" s="22" t="s">
        <v>11</v>
      </c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5" t="s">
        <v>12</v>
      </c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5.5" x14ac:dyDescent="0.3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5" t="s">
        <v>13</v>
      </c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44.5" customHeight="1" x14ac:dyDescent="0.35">
      <c r="A170" s="22" t="s">
        <v>21</v>
      </c>
      <c r="B170" s="5" t="s">
        <v>300</v>
      </c>
      <c r="C170" s="1">
        <v>1</v>
      </c>
      <c r="D170" s="1">
        <v>0.33</v>
      </c>
      <c r="E170" s="1">
        <v>0.33</v>
      </c>
      <c r="F170" s="1">
        <v>0.34</v>
      </c>
      <c r="G170" s="4" t="s">
        <v>106</v>
      </c>
      <c r="H170" s="4" t="s">
        <v>106</v>
      </c>
      <c r="I170" s="4" t="s">
        <v>106</v>
      </c>
      <c r="J170" s="4" t="s">
        <v>106</v>
      </c>
      <c r="K170" s="4" t="s">
        <v>106</v>
      </c>
      <c r="L170" s="4" t="s">
        <v>106</v>
      </c>
      <c r="M170" s="3" t="s">
        <v>301</v>
      </c>
      <c r="N170" s="3" t="s">
        <v>32</v>
      </c>
      <c r="O170" s="3" t="s">
        <v>12</v>
      </c>
      <c r="P170" s="2">
        <f>Q170+R170+S170</f>
        <v>10</v>
      </c>
      <c r="Q170" s="2">
        <v>3</v>
      </c>
      <c r="R170" s="2">
        <v>3.3</v>
      </c>
      <c r="S170" s="2">
        <v>3.7</v>
      </c>
      <c r="T170" s="4" t="s">
        <v>106</v>
      </c>
      <c r="U170" s="4" t="s">
        <v>106</v>
      </c>
      <c r="V170" s="4" t="s">
        <v>106</v>
      </c>
      <c r="W170" s="4" t="s">
        <v>106</v>
      </c>
      <c r="X170" s="4" t="s">
        <v>106</v>
      </c>
      <c r="Y170" s="4" t="s">
        <v>106</v>
      </c>
    </row>
    <row r="171" spans="1:25" ht="144" customHeight="1" x14ac:dyDescent="0.35">
      <c r="A171" s="22"/>
      <c r="B171" s="5" t="s">
        <v>300</v>
      </c>
      <c r="C171" s="1">
        <v>1</v>
      </c>
      <c r="D171" s="1">
        <v>0.33</v>
      </c>
      <c r="E171" s="1">
        <v>0.33</v>
      </c>
      <c r="F171" s="1">
        <v>0.34</v>
      </c>
      <c r="G171" s="4" t="s">
        <v>106</v>
      </c>
      <c r="H171" s="4" t="s">
        <v>106</v>
      </c>
      <c r="I171" s="4" t="s">
        <v>106</v>
      </c>
      <c r="J171" s="4" t="s">
        <v>106</v>
      </c>
      <c r="K171" s="4" t="s">
        <v>106</v>
      </c>
      <c r="L171" s="4" t="s">
        <v>106</v>
      </c>
      <c r="M171" s="3" t="s">
        <v>302</v>
      </c>
      <c r="N171" s="3" t="s">
        <v>32</v>
      </c>
      <c r="O171" s="3" t="s">
        <v>12</v>
      </c>
      <c r="P171" s="2">
        <f>Q171+R171+S171</f>
        <v>9</v>
      </c>
      <c r="Q171" s="2">
        <v>2.7</v>
      </c>
      <c r="R171" s="2">
        <v>3</v>
      </c>
      <c r="S171" s="2">
        <v>3.3</v>
      </c>
      <c r="T171" s="4" t="s">
        <v>106</v>
      </c>
      <c r="U171" s="4" t="s">
        <v>106</v>
      </c>
      <c r="V171" s="4" t="s">
        <v>106</v>
      </c>
      <c r="W171" s="4" t="s">
        <v>106</v>
      </c>
      <c r="X171" s="4" t="s">
        <v>106</v>
      </c>
      <c r="Y171" s="4" t="s">
        <v>106</v>
      </c>
    </row>
    <row r="172" spans="1:25" ht="140.5" customHeight="1" x14ac:dyDescent="0.35">
      <c r="A172" s="22"/>
      <c r="B172" s="5" t="s">
        <v>300</v>
      </c>
      <c r="C172" s="1">
        <v>1</v>
      </c>
      <c r="D172" s="1">
        <v>0.5</v>
      </c>
      <c r="E172" s="1">
        <v>0.5</v>
      </c>
      <c r="F172" s="4" t="s">
        <v>106</v>
      </c>
      <c r="G172" s="4" t="s">
        <v>106</v>
      </c>
      <c r="H172" s="4" t="s">
        <v>106</v>
      </c>
      <c r="I172" s="4" t="s">
        <v>106</v>
      </c>
      <c r="J172" s="4" t="s">
        <v>106</v>
      </c>
      <c r="K172" s="4" t="s">
        <v>106</v>
      </c>
      <c r="L172" s="4" t="s">
        <v>106</v>
      </c>
      <c r="M172" s="3" t="s">
        <v>303</v>
      </c>
      <c r="N172" s="3" t="s">
        <v>32</v>
      </c>
      <c r="O172" s="3" t="s">
        <v>12</v>
      </c>
      <c r="P172" s="2">
        <f>Q172+R172</f>
        <v>3.1</v>
      </c>
      <c r="Q172" s="2">
        <v>1.5</v>
      </c>
      <c r="R172" s="2">
        <v>1.6</v>
      </c>
      <c r="S172" s="4" t="s">
        <v>106</v>
      </c>
      <c r="T172" s="4" t="s">
        <v>106</v>
      </c>
      <c r="U172" s="4" t="s">
        <v>106</v>
      </c>
      <c r="V172" s="4" t="s">
        <v>106</v>
      </c>
      <c r="W172" s="4" t="s">
        <v>106</v>
      </c>
      <c r="X172" s="4" t="s">
        <v>106</v>
      </c>
      <c r="Y172" s="4" t="s">
        <v>106</v>
      </c>
    </row>
    <row r="173" spans="1:25" ht="112" customHeight="1" x14ac:dyDescent="0.35">
      <c r="A173" s="22"/>
      <c r="B173" s="3" t="s">
        <v>305</v>
      </c>
      <c r="C173" s="1" t="s">
        <v>36</v>
      </c>
      <c r="D173" s="1" t="s">
        <v>40</v>
      </c>
      <c r="E173" s="1" t="s">
        <v>41</v>
      </c>
      <c r="F173" s="1" t="s">
        <v>42</v>
      </c>
      <c r="G173" s="1" t="s">
        <v>43</v>
      </c>
      <c r="H173" s="1" t="s">
        <v>43</v>
      </c>
      <c r="I173" s="1" t="s">
        <v>43</v>
      </c>
      <c r="J173" s="1" t="s">
        <v>43</v>
      </c>
      <c r="K173" s="1" t="s">
        <v>43</v>
      </c>
      <c r="L173" s="1" t="s">
        <v>43</v>
      </c>
      <c r="M173" s="3" t="s">
        <v>304</v>
      </c>
      <c r="N173" s="3" t="s">
        <v>32</v>
      </c>
      <c r="O173" s="3" t="s">
        <v>12</v>
      </c>
      <c r="P173" s="2">
        <f>Q173+R173+S173+T173+U173+V173+W173+X173+Y173</f>
        <v>56.6</v>
      </c>
      <c r="Q173" s="2">
        <v>0.6</v>
      </c>
      <c r="R173" s="2">
        <v>2</v>
      </c>
      <c r="S173" s="2">
        <v>3</v>
      </c>
      <c r="T173" s="2">
        <v>8</v>
      </c>
      <c r="U173" s="2">
        <v>8</v>
      </c>
      <c r="V173" s="2">
        <v>8</v>
      </c>
      <c r="W173" s="2">
        <v>9</v>
      </c>
      <c r="X173" s="2">
        <v>9</v>
      </c>
      <c r="Y173" s="2">
        <v>9</v>
      </c>
    </row>
    <row r="174" spans="1:25" ht="79.5" customHeight="1" x14ac:dyDescent="0.35">
      <c r="A174" s="22"/>
      <c r="B174" s="3" t="s">
        <v>307</v>
      </c>
      <c r="C174" s="1" t="s">
        <v>37</v>
      </c>
      <c r="D174" s="1" t="s">
        <v>38</v>
      </c>
      <c r="E174" s="1" t="s">
        <v>38</v>
      </c>
      <c r="F174" s="1" t="s">
        <v>38</v>
      </c>
      <c r="G174" s="1" t="s">
        <v>38</v>
      </c>
      <c r="H174" s="1" t="s">
        <v>38</v>
      </c>
      <c r="I174" s="1" t="s">
        <v>38</v>
      </c>
      <c r="J174" s="1" t="s">
        <v>38</v>
      </c>
      <c r="K174" s="1" t="s">
        <v>38</v>
      </c>
      <c r="L174" s="1" t="s">
        <v>39</v>
      </c>
      <c r="M174" s="3" t="s">
        <v>306</v>
      </c>
      <c r="N174" s="3" t="s">
        <v>32</v>
      </c>
      <c r="O174" s="3" t="s">
        <v>12</v>
      </c>
      <c r="P174" s="2">
        <f>Q174+R174+S174+T174+U174+V174+W174+X174+Y174</f>
        <v>16.5</v>
      </c>
      <c r="Q174" s="2">
        <v>0.5</v>
      </c>
      <c r="R174" s="2">
        <v>2</v>
      </c>
      <c r="S174" s="2">
        <v>2</v>
      </c>
      <c r="T174" s="2">
        <v>2</v>
      </c>
      <c r="U174" s="2">
        <v>2</v>
      </c>
      <c r="V174" s="2">
        <v>2</v>
      </c>
      <c r="W174" s="2">
        <v>2</v>
      </c>
      <c r="X174" s="2">
        <v>2</v>
      </c>
      <c r="Y174" s="2">
        <v>2</v>
      </c>
    </row>
    <row r="175" spans="1:25" ht="79" customHeight="1" x14ac:dyDescent="0.35">
      <c r="A175" s="22"/>
      <c r="B175" s="3" t="s">
        <v>308</v>
      </c>
      <c r="C175" s="1" t="s">
        <v>48</v>
      </c>
      <c r="D175" s="1">
        <v>100</v>
      </c>
      <c r="E175" s="1">
        <v>1000</v>
      </c>
      <c r="F175" s="1">
        <v>1000</v>
      </c>
      <c r="G175" s="1">
        <v>5000</v>
      </c>
      <c r="H175" s="1" t="s">
        <v>47</v>
      </c>
      <c r="I175" s="1" t="s">
        <v>47</v>
      </c>
      <c r="J175" s="1" t="s">
        <v>47</v>
      </c>
      <c r="K175" s="1" t="s">
        <v>47</v>
      </c>
      <c r="L175" s="1" t="s">
        <v>47</v>
      </c>
      <c r="M175" s="3" t="s">
        <v>310</v>
      </c>
      <c r="N175" s="3" t="s">
        <v>32</v>
      </c>
      <c r="O175" s="3" t="s">
        <v>12</v>
      </c>
      <c r="P175" s="2">
        <f>Q175+R175+S175+T175+U175+V175+W175+X175+Y175</f>
        <v>45</v>
      </c>
      <c r="Q175" s="2">
        <v>10</v>
      </c>
      <c r="R175" s="2">
        <v>3</v>
      </c>
      <c r="S175" s="2">
        <v>2</v>
      </c>
      <c r="T175" s="2">
        <v>5</v>
      </c>
      <c r="U175" s="2">
        <v>5</v>
      </c>
      <c r="V175" s="2">
        <v>5</v>
      </c>
      <c r="W175" s="2">
        <v>5</v>
      </c>
      <c r="X175" s="2">
        <v>5</v>
      </c>
      <c r="Y175" s="2">
        <v>5</v>
      </c>
    </row>
    <row r="176" spans="1:25" ht="77.5" x14ac:dyDescent="0.35">
      <c r="A176" s="22"/>
      <c r="B176" s="3" t="s">
        <v>307</v>
      </c>
      <c r="C176" s="1" t="s">
        <v>50</v>
      </c>
      <c r="D176" s="1" t="s">
        <v>49</v>
      </c>
      <c r="E176" s="1" t="s">
        <v>49</v>
      </c>
      <c r="F176" s="1" t="s">
        <v>49</v>
      </c>
      <c r="G176" s="1" t="s">
        <v>49</v>
      </c>
      <c r="H176" s="1" t="s">
        <v>49</v>
      </c>
      <c r="I176" s="1" t="s">
        <v>49</v>
      </c>
      <c r="J176" s="1" t="s">
        <v>49</v>
      </c>
      <c r="K176" s="1" t="s">
        <v>49</v>
      </c>
      <c r="L176" s="1" t="s">
        <v>49</v>
      </c>
      <c r="M176" s="3" t="s">
        <v>311</v>
      </c>
      <c r="N176" s="3" t="s">
        <v>32</v>
      </c>
      <c r="O176" s="3" t="s">
        <v>12</v>
      </c>
      <c r="P176" s="2">
        <f>Q176+R176+S176+T176+U176+V176+W176+X176+Y176</f>
        <v>46</v>
      </c>
      <c r="Q176" s="2">
        <v>10</v>
      </c>
      <c r="R176" s="2">
        <v>3</v>
      </c>
      <c r="S176" s="2">
        <v>3</v>
      </c>
      <c r="T176" s="2">
        <v>5</v>
      </c>
      <c r="U176" s="2">
        <v>5</v>
      </c>
      <c r="V176" s="2">
        <v>5</v>
      </c>
      <c r="W176" s="2">
        <v>5</v>
      </c>
      <c r="X176" s="2">
        <v>5</v>
      </c>
      <c r="Y176" s="2">
        <v>5</v>
      </c>
    </row>
    <row r="177" spans="1:25" ht="139.5" x14ac:dyDescent="0.35">
      <c r="A177" s="22"/>
      <c r="B177" s="3" t="s">
        <v>309</v>
      </c>
      <c r="C177" s="1">
        <v>20000</v>
      </c>
      <c r="D177" s="1">
        <v>1000</v>
      </c>
      <c r="E177" s="1">
        <v>1000</v>
      </c>
      <c r="F177" s="1">
        <v>2000</v>
      </c>
      <c r="G177" s="1">
        <v>2000</v>
      </c>
      <c r="H177" s="1">
        <v>2000</v>
      </c>
      <c r="I177" s="1">
        <v>3000</v>
      </c>
      <c r="J177" s="1">
        <v>3000</v>
      </c>
      <c r="K177" s="1">
        <v>3000</v>
      </c>
      <c r="L177" s="1">
        <v>3000</v>
      </c>
      <c r="M177" s="3" t="s">
        <v>312</v>
      </c>
      <c r="N177" s="3" t="s">
        <v>214</v>
      </c>
      <c r="O177" s="3" t="s">
        <v>428</v>
      </c>
      <c r="P177" s="1">
        <v>6.1</v>
      </c>
      <c r="Q177" s="1">
        <v>0.2</v>
      </c>
      <c r="R177" s="1">
        <v>0.2</v>
      </c>
      <c r="S177" s="1">
        <v>0.5</v>
      </c>
      <c r="T177" s="1">
        <v>0.5</v>
      </c>
      <c r="U177" s="1">
        <v>0.5</v>
      </c>
      <c r="V177" s="1">
        <v>1.05</v>
      </c>
      <c r="W177" s="1">
        <v>1.05</v>
      </c>
      <c r="X177" s="1">
        <v>1.05</v>
      </c>
      <c r="Y177" s="1">
        <v>1.05</v>
      </c>
    </row>
    <row r="178" spans="1:25" ht="15.5" x14ac:dyDescent="0.35">
      <c r="A178" s="22" t="s">
        <v>422</v>
      </c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4"/>
      <c r="P178" s="4"/>
      <c r="Q178" s="31"/>
      <c r="R178" s="31"/>
      <c r="S178" s="31"/>
      <c r="T178" s="31"/>
      <c r="U178" s="31"/>
      <c r="V178" s="31"/>
      <c r="W178" s="31"/>
      <c r="X178" s="31"/>
      <c r="Y178" s="31"/>
    </row>
    <row r="179" spans="1:25" ht="31" x14ac:dyDescent="0.35">
      <c r="A179" s="22" t="s">
        <v>11</v>
      </c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5" t="s">
        <v>12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5.5" x14ac:dyDescent="0.3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5" t="s">
        <v>13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77.5" customHeight="1" x14ac:dyDescent="0.35">
      <c r="A181" s="22" t="s">
        <v>22</v>
      </c>
      <c r="B181" s="3" t="s">
        <v>313</v>
      </c>
      <c r="C181" s="1" t="s">
        <v>119</v>
      </c>
      <c r="D181" s="1" t="s">
        <v>118</v>
      </c>
      <c r="E181" s="1" t="s">
        <v>118</v>
      </c>
      <c r="F181" s="1" t="s">
        <v>118</v>
      </c>
      <c r="G181" s="1" t="s">
        <v>118</v>
      </c>
      <c r="H181" s="1" t="s">
        <v>118</v>
      </c>
      <c r="I181" s="1" t="s">
        <v>118</v>
      </c>
      <c r="J181" s="1" t="s">
        <v>118</v>
      </c>
      <c r="K181" s="1" t="s">
        <v>118</v>
      </c>
      <c r="L181" s="1" t="s">
        <v>118</v>
      </c>
      <c r="M181" s="3" t="s">
        <v>315</v>
      </c>
      <c r="N181" s="3" t="s">
        <v>51</v>
      </c>
      <c r="O181" s="3" t="s">
        <v>12</v>
      </c>
      <c r="P181" s="1">
        <f t="shared" ref="P181:P187" si="5">Q181+R181+S181+T181+U181+V181+W181+X181+Y181</f>
        <v>1.89</v>
      </c>
      <c r="Q181" s="1">
        <v>0.21</v>
      </c>
      <c r="R181" s="1">
        <v>0.21</v>
      </c>
      <c r="S181" s="1">
        <v>0.21</v>
      </c>
      <c r="T181" s="1">
        <v>0.21</v>
      </c>
      <c r="U181" s="1">
        <v>0.21</v>
      </c>
      <c r="V181" s="1">
        <v>0.21</v>
      </c>
      <c r="W181" s="1">
        <v>0.21</v>
      </c>
      <c r="X181" s="1">
        <v>0.21</v>
      </c>
      <c r="Y181" s="1">
        <v>0.21</v>
      </c>
    </row>
    <row r="182" spans="1:25" ht="63.5" customHeight="1" x14ac:dyDescent="0.35">
      <c r="A182" s="22"/>
      <c r="B182" s="3" t="s">
        <v>313</v>
      </c>
      <c r="C182" s="1" t="s">
        <v>121</v>
      </c>
      <c r="D182" s="1" t="s">
        <v>120</v>
      </c>
      <c r="E182" s="1" t="s">
        <v>120</v>
      </c>
      <c r="F182" s="1" t="s">
        <v>120</v>
      </c>
      <c r="G182" s="1" t="s">
        <v>120</v>
      </c>
      <c r="H182" s="1" t="s">
        <v>120</v>
      </c>
      <c r="I182" s="1" t="s">
        <v>120</v>
      </c>
      <c r="J182" s="1" t="s">
        <v>120</v>
      </c>
      <c r="K182" s="1" t="s">
        <v>120</v>
      </c>
      <c r="L182" s="1" t="s">
        <v>120</v>
      </c>
      <c r="M182" s="3" t="s">
        <v>316</v>
      </c>
      <c r="N182" s="3" t="s">
        <v>51</v>
      </c>
      <c r="O182" s="3" t="s">
        <v>12</v>
      </c>
      <c r="P182" s="1">
        <f t="shared" si="5"/>
        <v>3.3200000000000007</v>
      </c>
      <c r="Q182" s="1">
        <v>0.36</v>
      </c>
      <c r="R182" s="1">
        <v>0.37</v>
      </c>
      <c r="S182" s="1">
        <v>0.37</v>
      </c>
      <c r="T182" s="1">
        <v>0.37</v>
      </c>
      <c r="U182" s="1">
        <v>0.37</v>
      </c>
      <c r="V182" s="1">
        <v>0.37</v>
      </c>
      <c r="W182" s="1">
        <v>0.37</v>
      </c>
      <c r="X182" s="1">
        <v>0.37</v>
      </c>
      <c r="Y182" s="1">
        <v>0.37</v>
      </c>
    </row>
    <row r="183" spans="1:25" ht="50" customHeight="1" x14ac:dyDescent="0.35">
      <c r="A183" s="22"/>
      <c r="B183" s="3" t="s">
        <v>246</v>
      </c>
      <c r="C183" s="1" t="s">
        <v>123</v>
      </c>
      <c r="D183" s="1" t="s">
        <v>122</v>
      </c>
      <c r="E183" s="1" t="s">
        <v>122</v>
      </c>
      <c r="F183" s="1" t="s">
        <v>122</v>
      </c>
      <c r="G183" s="1" t="s">
        <v>122</v>
      </c>
      <c r="H183" s="1" t="s">
        <v>122</v>
      </c>
      <c r="I183" s="1" t="s">
        <v>122</v>
      </c>
      <c r="J183" s="1" t="s">
        <v>122</v>
      </c>
      <c r="K183" s="1" t="s">
        <v>122</v>
      </c>
      <c r="L183" s="1" t="s">
        <v>122</v>
      </c>
      <c r="M183" s="3" t="s">
        <v>317</v>
      </c>
      <c r="N183" s="3" t="s">
        <v>51</v>
      </c>
      <c r="O183" s="3" t="s">
        <v>12</v>
      </c>
      <c r="P183" s="1">
        <f t="shared" si="5"/>
        <v>3.5899999999999994</v>
      </c>
      <c r="Q183" s="1">
        <v>0.39</v>
      </c>
      <c r="R183" s="1">
        <v>0.4</v>
      </c>
      <c r="S183" s="1">
        <v>0.4</v>
      </c>
      <c r="T183" s="1">
        <v>0.4</v>
      </c>
      <c r="U183" s="1">
        <v>0.4</v>
      </c>
      <c r="V183" s="1">
        <v>0.4</v>
      </c>
      <c r="W183" s="1">
        <v>0.4</v>
      </c>
      <c r="X183" s="1">
        <v>0.4</v>
      </c>
      <c r="Y183" s="1">
        <v>0.4</v>
      </c>
    </row>
    <row r="184" spans="1:25" ht="93" x14ac:dyDescent="0.35">
      <c r="A184" s="22"/>
      <c r="B184" s="3" t="s">
        <v>314</v>
      </c>
      <c r="C184" s="1">
        <v>9</v>
      </c>
      <c r="D184" s="1">
        <v>1</v>
      </c>
      <c r="E184" s="1">
        <v>1</v>
      </c>
      <c r="F184" s="1">
        <v>1</v>
      </c>
      <c r="G184" s="1">
        <v>1</v>
      </c>
      <c r="H184" s="1">
        <v>1</v>
      </c>
      <c r="I184" s="1">
        <v>1</v>
      </c>
      <c r="J184" s="1">
        <v>1</v>
      </c>
      <c r="K184" s="1">
        <v>1</v>
      </c>
      <c r="L184" s="1">
        <v>1</v>
      </c>
      <c r="M184" s="3" t="s">
        <v>318</v>
      </c>
      <c r="N184" s="3" t="s">
        <v>51</v>
      </c>
      <c r="O184" s="3" t="s">
        <v>12</v>
      </c>
      <c r="P184" s="1">
        <f t="shared" si="5"/>
        <v>0.44999999999999996</v>
      </c>
      <c r="Q184" s="1">
        <v>0.05</v>
      </c>
      <c r="R184" s="1">
        <v>0.05</v>
      </c>
      <c r="S184" s="1">
        <v>0.05</v>
      </c>
      <c r="T184" s="1">
        <v>0.05</v>
      </c>
      <c r="U184" s="1">
        <v>0.05</v>
      </c>
      <c r="V184" s="1">
        <v>0.05</v>
      </c>
      <c r="W184" s="1">
        <v>0.05</v>
      </c>
      <c r="X184" s="1">
        <v>0.05</v>
      </c>
      <c r="Y184" s="1">
        <v>0.05</v>
      </c>
    </row>
    <row r="185" spans="1:25" ht="124" x14ac:dyDescent="0.35">
      <c r="A185" s="22"/>
      <c r="B185" s="3" t="s">
        <v>320</v>
      </c>
      <c r="C185" s="1">
        <v>2</v>
      </c>
      <c r="D185" s="1">
        <v>2</v>
      </c>
      <c r="E185" s="1">
        <v>2</v>
      </c>
      <c r="F185" s="1">
        <v>2</v>
      </c>
      <c r="G185" s="1">
        <v>2</v>
      </c>
      <c r="H185" s="1">
        <v>2</v>
      </c>
      <c r="I185" s="1">
        <v>2</v>
      </c>
      <c r="J185" s="1">
        <v>2</v>
      </c>
      <c r="K185" s="1">
        <v>2</v>
      </c>
      <c r="L185" s="1">
        <v>2</v>
      </c>
      <c r="M185" s="13" t="s">
        <v>319</v>
      </c>
      <c r="N185" s="3" t="s">
        <v>51</v>
      </c>
      <c r="O185" s="3" t="s">
        <v>12</v>
      </c>
      <c r="P185" s="1">
        <f t="shared" si="5"/>
        <v>5.64</v>
      </c>
      <c r="Q185" s="1">
        <v>0.6</v>
      </c>
      <c r="R185" s="1">
        <v>0.63</v>
      </c>
      <c r="S185" s="1">
        <v>0.63</v>
      </c>
      <c r="T185" s="1">
        <v>0.63</v>
      </c>
      <c r="U185" s="1">
        <v>0.63</v>
      </c>
      <c r="V185" s="1">
        <v>0.63</v>
      </c>
      <c r="W185" s="1">
        <v>0.63</v>
      </c>
      <c r="X185" s="1">
        <v>0.63</v>
      </c>
      <c r="Y185" s="1">
        <v>0.63</v>
      </c>
    </row>
    <row r="186" spans="1:25" ht="64.5" customHeight="1" x14ac:dyDescent="0.35">
      <c r="A186" s="22"/>
      <c r="B186" s="3" t="s">
        <v>314</v>
      </c>
      <c r="C186" s="1">
        <v>9</v>
      </c>
      <c r="D186" s="1">
        <v>1</v>
      </c>
      <c r="E186" s="1">
        <v>1</v>
      </c>
      <c r="F186" s="1">
        <v>1</v>
      </c>
      <c r="G186" s="1">
        <v>1</v>
      </c>
      <c r="H186" s="1">
        <v>1</v>
      </c>
      <c r="I186" s="1">
        <v>1</v>
      </c>
      <c r="J186" s="1">
        <v>1</v>
      </c>
      <c r="K186" s="1">
        <v>1</v>
      </c>
      <c r="L186" s="1">
        <v>1</v>
      </c>
      <c r="M186" s="3" t="s">
        <v>321</v>
      </c>
      <c r="N186" s="3" t="s">
        <v>51</v>
      </c>
      <c r="O186" s="3" t="s">
        <v>12</v>
      </c>
      <c r="P186" s="1">
        <f t="shared" si="5"/>
        <v>0.54</v>
      </c>
      <c r="Q186" s="1">
        <v>0.06</v>
      </c>
      <c r="R186" s="1">
        <v>0.06</v>
      </c>
      <c r="S186" s="1">
        <v>0.06</v>
      </c>
      <c r="T186" s="1">
        <v>0.06</v>
      </c>
      <c r="U186" s="1">
        <v>0.06</v>
      </c>
      <c r="V186" s="1">
        <v>0.06</v>
      </c>
      <c r="W186" s="1">
        <v>0.06</v>
      </c>
      <c r="X186" s="1">
        <v>0.06</v>
      </c>
      <c r="Y186" s="1">
        <v>0.06</v>
      </c>
    </row>
    <row r="187" spans="1:25" ht="203.5" customHeight="1" x14ac:dyDescent="0.35">
      <c r="A187" s="22"/>
      <c r="B187" s="3" t="s">
        <v>227</v>
      </c>
      <c r="C187" s="1" t="s">
        <v>125</v>
      </c>
      <c r="D187" s="4" t="s">
        <v>124</v>
      </c>
      <c r="E187" s="4" t="s">
        <v>124</v>
      </c>
      <c r="F187" s="4" t="s">
        <v>124</v>
      </c>
      <c r="G187" s="4" t="s">
        <v>124</v>
      </c>
      <c r="H187" s="4" t="s">
        <v>124</v>
      </c>
      <c r="I187" s="4" t="s">
        <v>124</v>
      </c>
      <c r="J187" s="4" t="s">
        <v>124</v>
      </c>
      <c r="K187" s="4" t="s">
        <v>124</v>
      </c>
      <c r="L187" s="4" t="s">
        <v>124</v>
      </c>
      <c r="M187" s="3" t="s">
        <v>322</v>
      </c>
      <c r="N187" s="3" t="s">
        <v>51</v>
      </c>
      <c r="O187" s="3" t="s">
        <v>12</v>
      </c>
      <c r="P187" s="1">
        <f t="shared" si="5"/>
        <v>0.16199999999999998</v>
      </c>
      <c r="Q187" s="1">
        <v>1.7999999999999999E-2</v>
      </c>
      <c r="R187" s="1">
        <v>1.7999999999999999E-2</v>
      </c>
      <c r="S187" s="1">
        <v>1.7999999999999999E-2</v>
      </c>
      <c r="T187" s="1">
        <v>1.7999999999999999E-2</v>
      </c>
      <c r="U187" s="1">
        <v>1.7999999999999999E-2</v>
      </c>
      <c r="V187" s="1">
        <v>1.7999999999999999E-2</v>
      </c>
      <c r="W187" s="1">
        <v>1.7999999999999999E-2</v>
      </c>
      <c r="X187" s="1">
        <v>1.7999999999999999E-2</v>
      </c>
      <c r="Y187" s="1">
        <v>1.7999999999999999E-2</v>
      </c>
    </row>
    <row r="188" spans="1:25" ht="130" customHeight="1" x14ac:dyDescent="0.35">
      <c r="A188" s="22"/>
      <c r="B188" s="3" t="s">
        <v>227</v>
      </c>
      <c r="C188" s="1" t="s">
        <v>127</v>
      </c>
      <c r="D188" s="1" t="s">
        <v>126</v>
      </c>
      <c r="E188" s="1" t="s">
        <v>126</v>
      </c>
      <c r="F188" s="1" t="s">
        <v>126</v>
      </c>
      <c r="G188" s="1" t="s">
        <v>126</v>
      </c>
      <c r="H188" s="4" t="s">
        <v>106</v>
      </c>
      <c r="I188" s="4" t="s">
        <v>106</v>
      </c>
      <c r="J188" s="4" t="s">
        <v>106</v>
      </c>
      <c r="K188" s="4" t="s">
        <v>106</v>
      </c>
      <c r="L188" s="4" t="s">
        <v>106</v>
      </c>
      <c r="M188" s="8" t="s">
        <v>323</v>
      </c>
      <c r="N188" s="3" t="s">
        <v>51</v>
      </c>
      <c r="O188" s="3" t="s">
        <v>12</v>
      </c>
      <c r="P188" s="1">
        <f>Q188+R188+S188+T188</f>
        <v>0.24</v>
      </c>
      <c r="Q188" s="1">
        <v>0.06</v>
      </c>
      <c r="R188" s="1">
        <v>0.06</v>
      </c>
      <c r="S188" s="1">
        <v>0.06</v>
      </c>
      <c r="T188" s="1">
        <v>0.06</v>
      </c>
      <c r="U188" s="4" t="s">
        <v>106</v>
      </c>
      <c r="V188" s="4" t="s">
        <v>106</v>
      </c>
      <c r="W188" s="4" t="s">
        <v>106</v>
      </c>
      <c r="X188" s="4" t="s">
        <v>106</v>
      </c>
      <c r="Y188" s="4" t="s">
        <v>106</v>
      </c>
    </row>
    <row r="189" spans="1:25" ht="108.5" x14ac:dyDescent="0.35">
      <c r="A189" s="22"/>
      <c r="B189" s="3" t="s">
        <v>249</v>
      </c>
      <c r="C189" s="1" t="s">
        <v>129</v>
      </c>
      <c r="D189" s="1" t="s">
        <v>128</v>
      </c>
      <c r="E189" s="1" t="s">
        <v>128</v>
      </c>
      <c r="F189" s="1" t="s">
        <v>128</v>
      </c>
      <c r="G189" s="1" t="s">
        <v>128</v>
      </c>
      <c r="H189" s="1" t="s">
        <v>128</v>
      </c>
      <c r="I189" s="1" t="s">
        <v>128</v>
      </c>
      <c r="J189" s="1" t="s">
        <v>128</v>
      </c>
      <c r="K189" s="1" t="s">
        <v>128</v>
      </c>
      <c r="L189" s="1" t="s">
        <v>128</v>
      </c>
      <c r="M189" s="8" t="s">
        <v>324</v>
      </c>
      <c r="N189" s="3" t="s">
        <v>51</v>
      </c>
      <c r="O189" s="3" t="s">
        <v>12</v>
      </c>
      <c r="P189" s="1">
        <f>Q189+R189+S189+T189+U189+V189+W189+X189+Y189</f>
        <v>0.27</v>
      </c>
      <c r="Q189" s="1">
        <v>0.03</v>
      </c>
      <c r="R189" s="1">
        <v>0.03</v>
      </c>
      <c r="S189" s="1">
        <v>0.03</v>
      </c>
      <c r="T189" s="1">
        <v>0.03</v>
      </c>
      <c r="U189" s="1">
        <v>0.03</v>
      </c>
      <c r="V189" s="1">
        <v>0.03</v>
      </c>
      <c r="W189" s="1">
        <v>0.03</v>
      </c>
      <c r="X189" s="1">
        <v>0.03</v>
      </c>
      <c r="Y189" s="1">
        <v>0.03</v>
      </c>
    </row>
    <row r="190" spans="1:25" ht="108.5" x14ac:dyDescent="0.35">
      <c r="A190" s="22"/>
      <c r="B190" s="3" t="s">
        <v>249</v>
      </c>
      <c r="C190" s="1" t="s">
        <v>131</v>
      </c>
      <c r="D190" s="1" t="s">
        <v>130</v>
      </c>
      <c r="E190" s="1" t="s">
        <v>130</v>
      </c>
      <c r="F190" s="1" t="s">
        <v>130</v>
      </c>
      <c r="G190" s="1" t="s">
        <v>130</v>
      </c>
      <c r="H190" s="1" t="s">
        <v>130</v>
      </c>
      <c r="I190" s="1" t="s">
        <v>130</v>
      </c>
      <c r="J190" s="1" t="s">
        <v>130</v>
      </c>
      <c r="K190" s="1" t="s">
        <v>130</v>
      </c>
      <c r="L190" s="1" t="s">
        <v>130</v>
      </c>
      <c r="M190" s="8" t="s">
        <v>325</v>
      </c>
      <c r="N190" s="3" t="s">
        <v>51</v>
      </c>
      <c r="O190" s="3" t="s">
        <v>12</v>
      </c>
      <c r="P190" s="1">
        <f>Q190+R190+S190+T190+U190+V190+W190+X190+Y190</f>
        <v>0.09</v>
      </c>
      <c r="Q190" s="1">
        <v>0.01</v>
      </c>
      <c r="R190" s="1">
        <v>0.01</v>
      </c>
      <c r="S190" s="1">
        <v>0.01</v>
      </c>
      <c r="T190" s="1">
        <v>0.01</v>
      </c>
      <c r="U190" s="1">
        <v>0.01</v>
      </c>
      <c r="V190" s="1">
        <v>0.01</v>
      </c>
      <c r="W190" s="1">
        <v>0.01</v>
      </c>
      <c r="X190" s="1">
        <v>0.01</v>
      </c>
      <c r="Y190" s="1">
        <v>0.01</v>
      </c>
    </row>
    <row r="191" spans="1:25" ht="77.5" x14ac:dyDescent="0.35">
      <c r="A191" s="22"/>
      <c r="B191" s="3" t="s">
        <v>267</v>
      </c>
      <c r="C191" s="1" t="s">
        <v>70</v>
      </c>
      <c r="D191" s="1" t="s">
        <v>69</v>
      </c>
      <c r="E191" s="1" t="s">
        <v>69</v>
      </c>
      <c r="F191" s="1" t="s">
        <v>69</v>
      </c>
      <c r="G191" s="1" t="s">
        <v>69</v>
      </c>
      <c r="H191" s="1" t="s">
        <v>69</v>
      </c>
      <c r="I191" s="1" t="s">
        <v>69</v>
      </c>
      <c r="J191" s="1" t="s">
        <v>69</v>
      </c>
      <c r="K191" s="1" t="s">
        <v>69</v>
      </c>
      <c r="L191" s="1" t="s">
        <v>69</v>
      </c>
      <c r="M191" s="3" t="s">
        <v>326</v>
      </c>
      <c r="N191" s="3" t="s">
        <v>51</v>
      </c>
      <c r="O191" s="3" t="s">
        <v>12</v>
      </c>
      <c r="P191" s="1">
        <f>Q191+R191+S191+T191+U191+V191+W191+X191+Y191</f>
        <v>1.7999999999999998</v>
      </c>
      <c r="Q191" s="1">
        <v>0.2</v>
      </c>
      <c r="R191" s="1">
        <v>0.2</v>
      </c>
      <c r="S191" s="1">
        <v>0.2</v>
      </c>
      <c r="T191" s="1">
        <v>0.2</v>
      </c>
      <c r="U191" s="1">
        <v>0.2</v>
      </c>
      <c r="V191" s="1">
        <v>0.2</v>
      </c>
      <c r="W191" s="1">
        <v>0.2</v>
      </c>
      <c r="X191" s="1">
        <v>0.2</v>
      </c>
      <c r="Y191" s="1">
        <v>0.2</v>
      </c>
    </row>
    <row r="192" spans="1:25" ht="93" x14ac:dyDescent="0.35">
      <c r="A192" s="22"/>
      <c r="B192" s="3" t="s">
        <v>328</v>
      </c>
      <c r="C192" s="1" t="s">
        <v>46</v>
      </c>
      <c r="D192" s="1" t="s">
        <v>44</v>
      </c>
      <c r="E192" s="1" t="s">
        <v>45</v>
      </c>
      <c r="F192" s="1" t="s">
        <v>45</v>
      </c>
      <c r="G192" s="1" t="s">
        <v>45</v>
      </c>
      <c r="H192" s="1" t="s">
        <v>45</v>
      </c>
      <c r="I192" s="1" t="s">
        <v>45</v>
      </c>
      <c r="J192" s="1" t="s">
        <v>45</v>
      </c>
      <c r="K192" s="1" t="s">
        <v>45</v>
      </c>
      <c r="L192" s="1" t="s">
        <v>45</v>
      </c>
      <c r="M192" s="3" t="s">
        <v>327</v>
      </c>
      <c r="N192" s="3" t="s">
        <v>35</v>
      </c>
      <c r="O192" s="3" t="s">
        <v>12</v>
      </c>
      <c r="P192" s="2">
        <f>Q192+R192+S192+T192+U192+V192+W192+X192+Y192</f>
        <v>27</v>
      </c>
      <c r="Q192" s="2">
        <v>3</v>
      </c>
      <c r="R192" s="2">
        <v>3</v>
      </c>
      <c r="S192" s="2">
        <v>3</v>
      </c>
      <c r="T192" s="2">
        <v>3</v>
      </c>
      <c r="U192" s="2">
        <v>3</v>
      </c>
      <c r="V192" s="2">
        <v>3</v>
      </c>
      <c r="W192" s="2">
        <v>3</v>
      </c>
      <c r="X192" s="2">
        <v>3</v>
      </c>
      <c r="Y192" s="2">
        <v>3</v>
      </c>
    </row>
    <row r="193" spans="1:25" ht="77.5" x14ac:dyDescent="0.35">
      <c r="A193" s="22"/>
      <c r="B193" s="3" t="s">
        <v>82</v>
      </c>
      <c r="C193" s="1">
        <v>900</v>
      </c>
      <c r="D193" s="1">
        <v>100</v>
      </c>
      <c r="E193" s="1">
        <v>100</v>
      </c>
      <c r="F193" s="1">
        <v>100</v>
      </c>
      <c r="G193" s="1">
        <v>100</v>
      </c>
      <c r="H193" s="1">
        <v>100</v>
      </c>
      <c r="I193" s="1">
        <v>100</v>
      </c>
      <c r="J193" s="1">
        <v>100</v>
      </c>
      <c r="K193" s="1">
        <v>100</v>
      </c>
      <c r="L193" s="1">
        <v>100</v>
      </c>
      <c r="M193" s="3" t="s">
        <v>330</v>
      </c>
      <c r="N193" s="3" t="s">
        <v>220</v>
      </c>
      <c r="O193" s="3" t="s">
        <v>428</v>
      </c>
      <c r="P193" s="1">
        <v>0.27</v>
      </c>
      <c r="Q193" s="1">
        <f>30000/1000000</f>
        <v>0.03</v>
      </c>
      <c r="R193" s="1">
        <f>30000/1000000</f>
        <v>0.03</v>
      </c>
      <c r="S193" s="1">
        <f>30000/1000000</f>
        <v>0.03</v>
      </c>
      <c r="T193" s="1">
        <f t="shared" ref="T193:Y193" si="6">30000/1000000</f>
        <v>0.03</v>
      </c>
      <c r="U193" s="1">
        <f t="shared" si="6"/>
        <v>0.03</v>
      </c>
      <c r="V193" s="1">
        <f t="shared" si="6"/>
        <v>0.03</v>
      </c>
      <c r="W193" s="1">
        <f t="shared" si="6"/>
        <v>0.03</v>
      </c>
      <c r="X193" s="1">
        <f t="shared" si="6"/>
        <v>0.03</v>
      </c>
      <c r="Y193" s="1">
        <f t="shared" si="6"/>
        <v>0.03</v>
      </c>
    </row>
    <row r="194" spans="1:25" ht="111.5" customHeight="1" x14ac:dyDescent="0.35">
      <c r="A194" s="22"/>
      <c r="B194" s="3" t="s">
        <v>329</v>
      </c>
      <c r="C194" s="1">
        <v>2250</v>
      </c>
      <c r="D194" s="1">
        <v>250</v>
      </c>
      <c r="E194" s="1">
        <v>250</v>
      </c>
      <c r="F194" s="1">
        <v>250</v>
      </c>
      <c r="G194" s="1">
        <v>250</v>
      </c>
      <c r="H194" s="1">
        <v>250</v>
      </c>
      <c r="I194" s="1">
        <v>250</v>
      </c>
      <c r="J194" s="1">
        <v>250</v>
      </c>
      <c r="K194" s="1">
        <v>250</v>
      </c>
      <c r="L194" s="1">
        <v>250</v>
      </c>
      <c r="M194" s="3" t="s">
        <v>331</v>
      </c>
      <c r="N194" s="3" t="s">
        <v>220</v>
      </c>
      <c r="O194" s="3" t="s">
        <v>428</v>
      </c>
      <c r="P194" s="1">
        <v>4.4999999999999998E-2</v>
      </c>
      <c r="Q194" s="1">
        <f>5000/1000000</f>
        <v>5.0000000000000001E-3</v>
      </c>
      <c r="R194" s="1">
        <f>5000/1000000</f>
        <v>5.0000000000000001E-3</v>
      </c>
      <c r="S194" s="1">
        <f>5000/1000000</f>
        <v>5.0000000000000001E-3</v>
      </c>
      <c r="T194" s="1">
        <f t="shared" ref="T194:Y194" si="7">5000/1000000</f>
        <v>5.0000000000000001E-3</v>
      </c>
      <c r="U194" s="1">
        <f t="shared" si="7"/>
        <v>5.0000000000000001E-3</v>
      </c>
      <c r="V194" s="1">
        <f t="shared" si="7"/>
        <v>5.0000000000000001E-3</v>
      </c>
      <c r="W194" s="1">
        <f t="shared" si="7"/>
        <v>5.0000000000000001E-3</v>
      </c>
      <c r="X194" s="1">
        <f t="shared" si="7"/>
        <v>5.0000000000000001E-3</v>
      </c>
      <c r="Y194" s="1">
        <f t="shared" si="7"/>
        <v>5.0000000000000001E-3</v>
      </c>
    </row>
    <row r="195" spans="1:25" ht="62" x14ac:dyDescent="0.35">
      <c r="A195" s="22"/>
      <c r="B195" s="3" t="s">
        <v>82</v>
      </c>
      <c r="C195" s="1">
        <v>900</v>
      </c>
      <c r="D195" s="1">
        <v>100</v>
      </c>
      <c r="E195" s="1">
        <v>100</v>
      </c>
      <c r="F195" s="1">
        <v>100</v>
      </c>
      <c r="G195" s="1">
        <v>100</v>
      </c>
      <c r="H195" s="1">
        <v>100</v>
      </c>
      <c r="I195" s="1">
        <v>100</v>
      </c>
      <c r="J195" s="1">
        <v>100</v>
      </c>
      <c r="K195" s="1">
        <v>100</v>
      </c>
      <c r="L195" s="1">
        <v>100</v>
      </c>
      <c r="M195" s="3" t="s">
        <v>332</v>
      </c>
      <c r="N195" s="3" t="s">
        <v>220</v>
      </c>
      <c r="O195" s="3" t="s">
        <v>428</v>
      </c>
      <c r="P195" s="1">
        <v>0.315</v>
      </c>
      <c r="Q195" s="1">
        <f>30000/1000000</f>
        <v>0.03</v>
      </c>
      <c r="R195" s="1">
        <f>30000/1000000</f>
        <v>0.03</v>
      </c>
      <c r="S195" s="1">
        <f>30000/1000000</f>
        <v>0.03</v>
      </c>
      <c r="T195" s="1">
        <f>35000/1000000</f>
        <v>3.5000000000000003E-2</v>
      </c>
      <c r="U195" s="1">
        <f>35000/1000000</f>
        <v>3.5000000000000003E-2</v>
      </c>
      <c r="V195" s="1">
        <f>35000/1000000</f>
        <v>3.5000000000000003E-2</v>
      </c>
      <c r="W195" s="1">
        <f>40000/1000000</f>
        <v>0.04</v>
      </c>
      <c r="X195" s="1">
        <f>40000/1000000</f>
        <v>0.04</v>
      </c>
      <c r="Y195" s="1">
        <f>40000/1000000</f>
        <v>0.04</v>
      </c>
    </row>
    <row r="196" spans="1:25" ht="15.5" x14ac:dyDescent="0.35">
      <c r="A196" s="22" t="s">
        <v>423</v>
      </c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4"/>
      <c r="P196" s="4"/>
      <c r="Q196" s="31"/>
      <c r="R196" s="31"/>
      <c r="S196" s="31"/>
      <c r="T196" s="31"/>
      <c r="U196" s="31"/>
      <c r="V196" s="31"/>
      <c r="W196" s="31"/>
      <c r="X196" s="31"/>
      <c r="Y196" s="31"/>
    </row>
    <row r="197" spans="1:25" ht="31" x14ac:dyDescent="0.35">
      <c r="A197" s="22" t="s">
        <v>11</v>
      </c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5" t="s">
        <v>12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5.5" x14ac:dyDescent="0.3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5" t="s">
        <v>13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77.5" x14ac:dyDescent="0.35">
      <c r="A199" s="22" t="s">
        <v>23</v>
      </c>
      <c r="B199" s="3" t="s">
        <v>333</v>
      </c>
      <c r="C199" s="1">
        <v>45</v>
      </c>
      <c r="D199" s="1">
        <v>5</v>
      </c>
      <c r="E199" s="1">
        <v>5</v>
      </c>
      <c r="F199" s="1">
        <v>5</v>
      </c>
      <c r="G199" s="1">
        <v>5</v>
      </c>
      <c r="H199" s="1">
        <v>5</v>
      </c>
      <c r="I199" s="1">
        <v>5</v>
      </c>
      <c r="J199" s="1">
        <v>5</v>
      </c>
      <c r="K199" s="1">
        <v>5</v>
      </c>
      <c r="L199" s="1">
        <v>5</v>
      </c>
      <c r="M199" s="3" t="s">
        <v>338</v>
      </c>
      <c r="N199" s="3" t="s">
        <v>30</v>
      </c>
      <c r="O199" s="5" t="s">
        <v>12</v>
      </c>
      <c r="P199" s="1">
        <f>Q199+R199+S199+T199+U199+V199+W199+X199+Y199</f>
        <v>5.4</v>
      </c>
      <c r="Q199" s="1">
        <v>0.5</v>
      </c>
      <c r="R199" s="1">
        <v>0.52500000000000002</v>
      </c>
      <c r="S199" s="1">
        <v>0.55000000000000004</v>
      </c>
      <c r="T199" s="1">
        <v>0.57499999999999996</v>
      </c>
      <c r="U199" s="1">
        <v>0.6</v>
      </c>
      <c r="V199" s="1">
        <v>0.625</v>
      </c>
      <c r="W199" s="1">
        <v>0.65</v>
      </c>
      <c r="X199" s="1">
        <v>0.67500000000000004</v>
      </c>
      <c r="Y199" s="1">
        <v>0.7</v>
      </c>
    </row>
    <row r="200" spans="1:25" ht="62" x14ac:dyDescent="0.35">
      <c r="A200" s="22"/>
      <c r="B200" s="3" t="s">
        <v>246</v>
      </c>
      <c r="C200" s="1" t="s">
        <v>133</v>
      </c>
      <c r="D200" s="1" t="s">
        <v>132</v>
      </c>
      <c r="E200" s="1" t="s">
        <v>132</v>
      </c>
      <c r="F200" s="1" t="s">
        <v>132</v>
      </c>
      <c r="G200" s="1" t="s">
        <v>132</v>
      </c>
      <c r="H200" s="1" t="s">
        <v>132</v>
      </c>
      <c r="I200" s="1" t="s">
        <v>132</v>
      </c>
      <c r="J200" s="1" t="s">
        <v>132</v>
      </c>
      <c r="K200" s="1" t="s">
        <v>132</v>
      </c>
      <c r="L200" s="1" t="s">
        <v>132</v>
      </c>
      <c r="M200" s="3" t="s">
        <v>339</v>
      </c>
      <c r="N200" s="3" t="s">
        <v>51</v>
      </c>
      <c r="O200" s="5" t="s">
        <v>12</v>
      </c>
      <c r="P200" s="1">
        <f>Q200+R200+S200+T200+U200+V200+W200+X200+Y200</f>
        <v>0.59299999999999997</v>
      </c>
      <c r="Q200" s="1">
        <v>6.5000000000000002E-2</v>
      </c>
      <c r="R200" s="1">
        <v>6.6000000000000003E-2</v>
      </c>
      <c r="S200" s="1">
        <v>6.6000000000000003E-2</v>
      </c>
      <c r="T200" s="1">
        <v>6.6000000000000003E-2</v>
      </c>
      <c r="U200" s="1">
        <v>6.6000000000000003E-2</v>
      </c>
      <c r="V200" s="1">
        <v>6.6000000000000003E-2</v>
      </c>
      <c r="W200" s="1">
        <v>6.6000000000000003E-2</v>
      </c>
      <c r="X200" s="1">
        <v>6.6000000000000003E-2</v>
      </c>
      <c r="Y200" s="1">
        <v>6.6000000000000003E-2</v>
      </c>
    </row>
    <row r="201" spans="1:25" ht="62" x14ac:dyDescent="0.35">
      <c r="A201" s="22"/>
      <c r="B201" s="3" t="s">
        <v>246</v>
      </c>
      <c r="C201" s="1" t="s">
        <v>135</v>
      </c>
      <c r="D201" s="1" t="s">
        <v>134</v>
      </c>
      <c r="E201" s="1" t="s">
        <v>134</v>
      </c>
      <c r="F201" s="1" t="s">
        <v>134</v>
      </c>
      <c r="G201" s="1" t="s">
        <v>134</v>
      </c>
      <c r="H201" s="1" t="s">
        <v>134</v>
      </c>
      <c r="I201" s="1" t="s">
        <v>134</v>
      </c>
      <c r="J201" s="1" t="s">
        <v>134</v>
      </c>
      <c r="K201" s="1" t="s">
        <v>134</v>
      </c>
      <c r="L201" s="1" t="s">
        <v>134</v>
      </c>
      <c r="M201" s="3" t="s">
        <v>340</v>
      </c>
      <c r="N201" s="3" t="s">
        <v>51</v>
      </c>
      <c r="O201" s="5" t="s">
        <v>12</v>
      </c>
      <c r="P201" s="1">
        <f>Q201+R201+S201+T201+U201+V201+W201+X201+Y201</f>
        <v>1.7710000000000004</v>
      </c>
      <c r="Q201" s="1">
        <v>0.19500000000000001</v>
      </c>
      <c r="R201" s="1">
        <v>0.19700000000000001</v>
      </c>
      <c r="S201" s="1">
        <v>0.19700000000000001</v>
      </c>
      <c r="T201" s="1">
        <v>0.19700000000000001</v>
      </c>
      <c r="U201" s="1">
        <v>0.19700000000000001</v>
      </c>
      <c r="V201" s="1">
        <v>0.19700000000000001</v>
      </c>
      <c r="W201" s="1">
        <v>0.19700000000000001</v>
      </c>
      <c r="X201" s="1">
        <v>0.19700000000000001</v>
      </c>
      <c r="Y201" s="1">
        <v>0.19700000000000001</v>
      </c>
    </row>
    <row r="202" spans="1:25" ht="62" x14ac:dyDescent="0.35">
      <c r="A202" s="22"/>
      <c r="B202" s="3" t="s">
        <v>246</v>
      </c>
      <c r="C202" s="1" t="s">
        <v>57</v>
      </c>
      <c r="D202" s="1" t="s">
        <v>56</v>
      </c>
      <c r="E202" s="1" t="s">
        <v>56</v>
      </c>
      <c r="F202" s="1" t="s">
        <v>56</v>
      </c>
      <c r="G202" s="1" t="s">
        <v>56</v>
      </c>
      <c r="H202" s="1" t="s">
        <v>56</v>
      </c>
      <c r="I202" s="1" t="s">
        <v>56</v>
      </c>
      <c r="J202" s="1" t="s">
        <v>56</v>
      </c>
      <c r="K202" s="1" t="s">
        <v>56</v>
      </c>
      <c r="L202" s="1" t="s">
        <v>56</v>
      </c>
      <c r="M202" s="3" t="s">
        <v>341</v>
      </c>
      <c r="N202" s="3" t="s">
        <v>51</v>
      </c>
      <c r="O202" s="5" t="s">
        <v>12</v>
      </c>
      <c r="P202" s="1">
        <f>Q202+R202+S202+T202+U202+V202+W202+X202+Y202</f>
        <v>5.1209999999999996</v>
      </c>
      <c r="Q202" s="1">
        <v>0.56299999999999994</v>
      </c>
      <c r="R202" s="1">
        <v>0.56799999999999995</v>
      </c>
      <c r="S202" s="1">
        <v>0.56999999999999995</v>
      </c>
      <c r="T202" s="1">
        <v>0.56999999999999995</v>
      </c>
      <c r="U202" s="1">
        <v>0.56999999999999995</v>
      </c>
      <c r="V202" s="1">
        <v>0.56999999999999995</v>
      </c>
      <c r="W202" s="1">
        <v>0.56999999999999995</v>
      </c>
      <c r="X202" s="1">
        <v>0.56999999999999995</v>
      </c>
      <c r="Y202" s="1">
        <v>0.56999999999999995</v>
      </c>
    </row>
    <row r="203" spans="1:25" ht="51" customHeight="1" x14ac:dyDescent="0.35">
      <c r="A203" s="22"/>
      <c r="B203" s="3" t="s">
        <v>246</v>
      </c>
      <c r="C203" s="1" t="s">
        <v>57</v>
      </c>
      <c r="D203" s="1" t="s">
        <v>56</v>
      </c>
      <c r="E203" s="1" t="s">
        <v>56</v>
      </c>
      <c r="F203" s="1" t="s">
        <v>56</v>
      </c>
      <c r="G203" s="1" t="s">
        <v>56</v>
      </c>
      <c r="H203" s="1" t="s">
        <v>56</v>
      </c>
      <c r="I203" s="1" t="s">
        <v>56</v>
      </c>
      <c r="J203" s="1" t="s">
        <v>56</v>
      </c>
      <c r="K203" s="1" t="s">
        <v>56</v>
      </c>
      <c r="L203" s="1" t="s">
        <v>56</v>
      </c>
      <c r="M203" s="3" t="s">
        <v>342</v>
      </c>
      <c r="N203" s="3" t="s">
        <v>51</v>
      </c>
      <c r="O203" s="5" t="s">
        <v>12</v>
      </c>
      <c r="P203" s="1">
        <f>Q203+R203+S203+T203+U203+V203+W203+X203+Y203</f>
        <v>5.1209999999999996</v>
      </c>
      <c r="Q203" s="1">
        <v>0.56299999999999994</v>
      </c>
      <c r="R203" s="1">
        <v>0.56799999999999995</v>
      </c>
      <c r="S203" s="1">
        <v>0.56999999999999995</v>
      </c>
      <c r="T203" s="1">
        <v>0.56999999999999995</v>
      </c>
      <c r="U203" s="1">
        <v>0.56999999999999995</v>
      </c>
      <c r="V203" s="1">
        <v>0.56999999999999995</v>
      </c>
      <c r="W203" s="1">
        <v>0.56999999999999995</v>
      </c>
      <c r="X203" s="1">
        <v>0.56999999999999995</v>
      </c>
      <c r="Y203" s="1">
        <v>0.56999999999999995</v>
      </c>
    </row>
    <row r="204" spans="1:25" ht="128.5" customHeight="1" x14ac:dyDescent="0.35">
      <c r="A204" s="22"/>
      <c r="B204" s="3" t="s">
        <v>227</v>
      </c>
      <c r="C204" s="1" t="s">
        <v>136</v>
      </c>
      <c r="D204" s="1" t="s">
        <v>136</v>
      </c>
      <c r="E204" s="4" t="s">
        <v>106</v>
      </c>
      <c r="F204" s="4" t="s">
        <v>106</v>
      </c>
      <c r="G204" s="4" t="s">
        <v>106</v>
      </c>
      <c r="H204" s="4" t="s">
        <v>106</v>
      </c>
      <c r="I204" s="4" t="s">
        <v>106</v>
      </c>
      <c r="J204" s="4" t="s">
        <v>106</v>
      </c>
      <c r="K204" s="4" t="s">
        <v>106</v>
      </c>
      <c r="L204" s="4" t="s">
        <v>106</v>
      </c>
      <c r="M204" s="3" t="s">
        <v>343</v>
      </c>
      <c r="N204" s="3" t="s">
        <v>51</v>
      </c>
      <c r="O204" s="5" t="s">
        <v>12</v>
      </c>
      <c r="P204" s="1">
        <v>0.37</v>
      </c>
      <c r="Q204" s="1">
        <v>0.37</v>
      </c>
      <c r="R204" s="4" t="s">
        <v>106</v>
      </c>
      <c r="S204" s="4" t="s">
        <v>106</v>
      </c>
      <c r="T204" s="4" t="s">
        <v>106</v>
      </c>
      <c r="U204" s="4" t="s">
        <v>106</v>
      </c>
      <c r="V204" s="4" t="s">
        <v>106</v>
      </c>
      <c r="W204" s="4" t="s">
        <v>106</v>
      </c>
      <c r="X204" s="4" t="s">
        <v>106</v>
      </c>
      <c r="Y204" s="4" t="s">
        <v>106</v>
      </c>
    </row>
    <row r="205" spans="1:25" ht="67.5" customHeight="1" x14ac:dyDescent="0.35">
      <c r="A205" s="22"/>
      <c r="B205" s="3" t="s">
        <v>334</v>
      </c>
      <c r="C205" s="1">
        <v>100</v>
      </c>
      <c r="D205" s="1">
        <v>2</v>
      </c>
      <c r="E205" s="1">
        <v>3</v>
      </c>
      <c r="F205" s="1">
        <v>5</v>
      </c>
      <c r="G205" s="1">
        <v>5</v>
      </c>
      <c r="H205" s="1">
        <v>5</v>
      </c>
      <c r="I205" s="1">
        <v>10</v>
      </c>
      <c r="J205" s="1">
        <v>20</v>
      </c>
      <c r="K205" s="1">
        <v>20</v>
      </c>
      <c r="L205" s="1">
        <v>30</v>
      </c>
      <c r="M205" s="3" t="s">
        <v>344</v>
      </c>
      <c r="N205" s="3" t="s">
        <v>35</v>
      </c>
      <c r="O205" s="5" t="s">
        <v>12</v>
      </c>
      <c r="P205" s="25">
        <f>Q205+R205+S205+T205+U205+V205+W205+X205+Y205</f>
        <v>16.5</v>
      </c>
      <c r="Q205" s="25">
        <v>0.5</v>
      </c>
      <c r="R205" s="25">
        <v>2</v>
      </c>
      <c r="S205" s="25">
        <v>2</v>
      </c>
      <c r="T205" s="25">
        <v>2</v>
      </c>
      <c r="U205" s="25">
        <v>2</v>
      </c>
      <c r="V205" s="25">
        <v>2</v>
      </c>
      <c r="W205" s="25">
        <v>2</v>
      </c>
      <c r="X205" s="25">
        <v>2</v>
      </c>
      <c r="Y205" s="25">
        <v>2</v>
      </c>
    </row>
    <row r="206" spans="1:25" ht="84.5" customHeight="1" x14ac:dyDescent="0.35">
      <c r="A206" s="22"/>
      <c r="B206" s="3" t="s">
        <v>335</v>
      </c>
      <c r="C206" s="1">
        <v>18</v>
      </c>
      <c r="D206" s="1">
        <v>2</v>
      </c>
      <c r="E206" s="1">
        <v>2</v>
      </c>
      <c r="F206" s="1">
        <v>2</v>
      </c>
      <c r="G206" s="1">
        <v>2</v>
      </c>
      <c r="H206" s="1">
        <v>2</v>
      </c>
      <c r="I206" s="1">
        <v>2</v>
      </c>
      <c r="J206" s="1">
        <v>2</v>
      </c>
      <c r="K206" s="1">
        <v>2</v>
      </c>
      <c r="L206" s="1">
        <v>2</v>
      </c>
      <c r="M206" s="3" t="s">
        <v>345</v>
      </c>
      <c r="N206" s="3" t="s">
        <v>216</v>
      </c>
      <c r="O206" s="5" t="s">
        <v>428</v>
      </c>
      <c r="P206" s="1">
        <v>0.88</v>
      </c>
      <c r="Q206" s="1">
        <v>0.09</v>
      </c>
      <c r="R206" s="1">
        <v>0.09</v>
      </c>
      <c r="S206" s="1">
        <v>0.1</v>
      </c>
      <c r="T206" s="1">
        <v>0.1</v>
      </c>
      <c r="U206" s="1">
        <v>0.1</v>
      </c>
      <c r="V206" s="1">
        <v>0.1</v>
      </c>
      <c r="W206" s="1">
        <v>0.1</v>
      </c>
      <c r="X206" s="1">
        <v>0.1</v>
      </c>
      <c r="Y206" s="1">
        <v>0.1</v>
      </c>
    </row>
    <row r="207" spans="1:25" ht="65" customHeight="1" x14ac:dyDescent="0.35">
      <c r="A207" s="22"/>
      <c r="B207" s="3" t="s">
        <v>336</v>
      </c>
      <c r="C207" s="1">
        <v>22.5</v>
      </c>
      <c r="D207" s="1">
        <v>2.5</v>
      </c>
      <c r="E207" s="1">
        <v>2.5</v>
      </c>
      <c r="F207" s="1">
        <v>2.5</v>
      </c>
      <c r="G207" s="1">
        <v>2.5</v>
      </c>
      <c r="H207" s="1">
        <v>2.5</v>
      </c>
      <c r="I207" s="1">
        <v>2.5</v>
      </c>
      <c r="J207" s="1">
        <v>2.5</v>
      </c>
      <c r="K207" s="1">
        <v>2.5</v>
      </c>
      <c r="L207" s="1">
        <v>2.5</v>
      </c>
      <c r="M207" s="3" t="s">
        <v>346</v>
      </c>
      <c r="N207" s="3" t="s">
        <v>216</v>
      </c>
      <c r="O207" s="5" t="s">
        <v>428</v>
      </c>
      <c r="P207" s="1">
        <v>13.15</v>
      </c>
      <c r="Q207" s="1">
        <v>1.2</v>
      </c>
      <c r="R207" s="1">
        <v>1.45</v>
      </c>
      <c r="S207" s="1">
        <v>1.5</v>
      </c>
      <c r="T207" s="1">
        <v>1.5</v>
      </c>
      <c r="U207" s="1">
        <v>1.5</v>
      </c>
      <c r="V207" s="1">
        <v>1.5</v>
      </c>
      <c r="W207" s="1">
        <v>1.5</v>
      </c>
      <c r="X207" s="1">
        <v>1.5</v>
      </c>
      <c r="Y207" s="1">
        <v>1.5</v>
      </c>
    </row>
    <row r="208" spans="1:25" ht="98.5" customHeight="1" x14ac:dyDescent="0.35">
      <c r="A208" s="22"/>
      <c r="B208" s="3" t="s">
        <v>337</v>
      </c>
      <c r="C208" s="1">
        <v>42</v>
      </c>
      <c r="D208" s="1">
        <v>10</v>
      </c>
      <c r="E208" s="1">
        <v>4</v>
      </c>
      <c r="F208" s="1">
        <v>4</v>
      </c>
      <c r="G208" s="1">
        <v>4</v>
      </c>
      <c r="H208" s="1">
        <v>4</v>
      </c>
      <c r="I208" s="1">
        <v>4</v>
      </c>
      <c r="J208" s="1">
        <v>4</v>
      </c>
      <c r="K208" s="1">
        <v>4</v>
      </c>
      <c r="L208" s="1">
        <v>4</v>
      </c>
      <c r="M208" s="8" t="s">
        <v>347</v>
      </c>
      <c r="N208" s="3" t="s">
        <v>217</v>
      </c>
      <c r="O208" s="5" t="s">
        <v>428</v>
      </c>
      <c r="P208" s="11">
        <v>0.76</v>
      </c>
      <c r="Q208" s="11">
        <v>0.1</v>
      </c>
      <c r="R208" s="11">
        <v>0.06</v>
      </c>
      <c r="S208" s="11">
        <v>7.0000000000000007E-2</v>
      </c>
      <c r="T208" s="11">
        <v>7.0000000000000007E-2</v>
      </c>
      <c r="U208" s="11">
        <v>0.08</v>
      </c>
      <c r="V208" s="11">
        <v>0.08</v>
      </c>
      <c r="W208" s="11">
        <v>0.1</v>
      </c>
      <c r="X208" s="11">
        <v>0.1</v>
      </c>
      <c r="Y208" s="11">
        <v>0.1</v>
      </c>
    </row>
    <row r="209" spans="1:25" ht="15.5" customHeight="1" x14ac:dyDescent="0.35">
      <c r="A209" s="22" t="s">
        <v>424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4"/>
      <c r="P209" s="4"/>
      <c r="Q209" s="31"/>
      <c r="R209" s="31"/>
      <c r="S209" s="31"/>
      <c r="T209" s="31"/>
      <c r="U209" s="31"/>
      <c r="V209" s="31"/>
      <c r="W209" s="31"/>
      <c r="X209" s="31"/>
      <c r="Y209" s="31"/>
    </row>
    <row r="210" spans="1:25" ht="31" x14ac:dyDescent="0.35">
      <c r="A210" s="22" t="s">
        <v>11</v>
      </c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5" t="s">
        <v>12</v>
      </c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5.5" x14ac:dyDescent="0.3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5" t="s">
        <v>13</v>
      </c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99.5" customHeight="1" x14ac:dyDescent="0.35">
      <c r="A212" s="22" t="s">
        <v>24</v>
      </c>
      <c r="B212" s="3" t="s">
        <v>507</v>
      </c>
      <c r="C212" s="1">
        <f>G212+H212+I212+J212+K212+L212</f>
        <v>35000</v>
      </c>
      <c r="D212" s="4" t="s">
        <v>106</v>
      </c>
      <c r="E212" s="4" t="s">
        <v>106</v>
      </c>
      <c r="F212" s="4" t="s">
        <v>106</v>
      </c>
      <c r="G212" s="1">
        <v>10000</v>
      </c>
      <c r="H212" s="1">
        <v>5000</v>
      </c>
      <c r="I212" s="1">
        <v>5000</v>
      </c>
      <c r="J212" s="1">
        <v>5000</v>
      </c>
      <c r="K212" s="1">
        <v>5000</v>
      </c>
      <c r="L212" s="1">
        <v>5000</v>
      </c>
      <c r="M212" s="3" t="s">
        <v>510</v>
      </c>
      <c r="N212" s="3" t="s">
        <v>488</v>
      </c>
      <c r="O212" s="5" t="s">
        <v>12</v>
      </c>
      <c r="P212" s="1">
        <f>S212</f>
        <v>0.48</v>
      </c>
      <c r="Q212" s="4" t="s">
        <v>106</v>
      </c>
      <c r="R212" s="4" t="s">
        <v>106</v>
      </c>
      <c r="S212" s="1">
        <v>0.48</v>
      </c>
      <c r="T212" s="4" t="s">
        <v>106</v>
      </c>
      <c r="U212" s="4" t="s">
        <v>106</v>
      </c>
      <c r="V212" s="4" t="s">
        <v>106</v>
      </c>
      <c r="W212" s="4" t="s">
        <v>106</v>
      </c>
      <c r="X212" s="4" t="s">
        <v>106</v>
      </c>
      <c r="Y212" s="4" t="s">
        <v>106</v>
      </c>
    </row>
    <row r="213" spans="1:25" ht="99.5" customHeight="1" x14ac:dyDescent="0.35">
      <c r="A213" s="22"/>
      <c r="B213" s="3" t="s">
        <v>507</v>
      </c>
      <c r="C213" s="1">
        <f>I213+K213+J213+L213</f>
        <v>25000</v>
      </c>
      <c r="D213" s="4" t="s">
        <v>106</v>
      </c>
      <c r="E213" s="4" t="s">
        <v>106</v>
      </c>
      <c r="F213" s="4" t="s">
        <v>106</v>
      </c>
      <c r="G213" s="4" t="s">
        <v>106</v>
      </c>
      <c r="H213" s="4" t="s">
        <v>106</v>
      </c>
      <c r="I213" s="1">
        <v>10000</v>
      </c>
      <c r="J213" s="1">
        <v>5000</v>
      </c>
      <c r="K213" s="1">
        <v>5000</v>
      </c>
      <c r="L213" s="1">
        <v>5000</v>
      </c>
      <c r="M213" s="3" t="s">
        <v>511</v>
      </c>
      <c r="N213" s="3" t="s">
        <v>488</v>
      </c>
      <c r="O213" s="5" t="s">
        <v>12</v>
      </c>
      <c r="P213" s="1">
        <f>U213</f>
        <v>0.54</v>
      </c>
      <c r="Q213" s="4" t="s">
        <v>106</v>
      </c>
      <c r="R213" s="4" t="s">
        <v>106</v>
      </c>
      <c r="S213" s="4" t="s">
        <v>106</v>
      </c>
      <c r="T213" s="4" t="s">
        <v>106</v>
      </c>
      <c r="U213" s="1">
        <v>0.54</v>
      </c>
      <c r="V213" s="4" t="s">
        <v>106</v>
      </c>
      <c r="W213" s="4" t="s">
        <v>106</v>
      </c>
      <c r="X213" s="4" t="s">
        <v>106</v>
      </c>
      <c r="Y213" s="4" t="s">
        <v>106</v>
      </c>
    </row>
    <row r="214" spans="1:25" ht="62" x14ac:dyDescent="0.35">
      <c r="A214" s="22"/>
      <c r="B214" s="3" t="s">
        <v>247</v>
      </c>
      <c r="C214" s="1" t="s">
        <v>138</v>
      </c>
      <c r="D214" s="1" t="s">
        <v>137</v>
      </c>
      <c r="E214" s="1" t="s">
        <v>137</v>
      </c>
      <c r="F214" s="1" t="s">
        <v>137</v>
      </c>
      <c r="G214" s="1" t="s">
        <v>137</v>
      </c>
      <c r="H214" s="1" t="s">
        <v>137</v>
      </c>
      <c r="I214" s="1" t="s">
        <v>137</v>
      </c>
      <c r="J214" s="1" t="s">
        <v>137</v>
      </c>
      <c r="K214" s="1" t="s">
        <v>137</v>
      </c>
      <c r="L214" s="1" t="s">
        <v>137</v>
      </c>
      <c r="M214" s="3" t="s">
        <v>512</v>
      </c>
      <c r="N214" s="3" t="s">
        <v>51</v>
      </c>
      <c r="O214" s="5" t="s">
        <v>12</v>
      </c>
      <c r="P214" s="1">
        <f>Q214+R214+S214+T214+U214+V214+W214+X214+Y214</f>
        <v>4.0970000000000004</v>
      </c>
      <c r="Q214" s="1">
        <v>0.45100000000000001</v>
      </c>
      <c r="R214" s="1">
        <v>0.45400000000000001</v>
      </c>
      <c r="S214" s="1">
        <v>0.45600000000000002</v>
      </c>
      <c r="T214" s="1">
        <v>0.45600000000000002</v>
      </c>
      <c r="U214" s="1">
        <v>0.45600000000000002</v>
      </c>
      <c r="V214" s="1">
        <v>0.45600000000000002</v>
      </c>
      <c r="W214" s="1">
        <v>0.45600000000000002</v>
      </c>
      <c r="X214" s="1">
        <v>0.45600000000000002</v>
      </c>
      <c r="Y214" s="1">
        <v>0.45600000000000002</v>
      </c>
    </row>
    <row r="215" spans="1:25" ht="93" x14ac:dyDescent="0.35">
      <c r="A215" s="22"/>
      <c r="B215" s="3" t="s">
        <v>247</v>
      </c>
      <c r="C215" s="6" t="s">
        <v>140</v>
      </c>
      <c r="D215" s="6" t="s">
        <v>139</v>
      </c>
      <c r="E215" s="6" t="s">
        <v>139</v>
      </c>
      <c r="F215" s="6" t="s">
        <v>139</v>
      </c>
      <c r="G215" s="6" t="s">
        <v>139</v>
      </c>
      <c r="H215" s="6" t="s">
        <v>139</v>
      </c>
      <c r="I215" s="6" t="s">
        <v>139</v>
      </c>
      <c r="J215" s="6" t="s">
        <v>139</v>
      </c>
      <c r="K215" s="6" t="s">
        <v>139</v>
      </c>
      <c r="L215" s="6" t="s">
        <v>139</v>
      </c>
      <c r="M215" s="3" t="s">
        <v>513</v>
      </c>
      <c r="N215" s="3" t="s">
        <v>51</v>
      </c>
      <c r="O215" s="5" t="s">
        <v>12</v>
      </c>
      <c r="P215" s="6">
        <f>Q215+R215+S215+T215+U215+V215+W215+X215+Y215</f>
        <v>0.32399999999999995</v>
      </c>
      <c r="Q215" s="6">
        <v>3.5999999999999997E-2</v>
      </c>
      <c r="R215" s="6">
        <v>3.5999999999999997E-2</v>
      </c>
      <c r="S215" s="6">
        <v>3.5999999999999997E-2</v>
      </c>
      <c r="T215" s="6">
        <v>3.5999999999999997E-2</v>
      </c>
      <c r="U215" s="6">
        <v>3.5999999999999997E-2</v>
      </c>
      <c r="V215" s="6">
        <v>3.5999999999999997E-2</v>
      </c>
      <c r="W215" s="6">
        <v>3.5999999999999997E-2</v>
      </c>
      <c r="X215" s="6">
        <v>3.5999999999999997E-2</v>
      </c>
      <c r="Y215" s="6">
        <v>3.5999999999999997E-2</v>
      </c>
    </row>
    <row r="216" spans="1:25" ht="52.5" customHeight="1" x14ac:dyDescent="0.35">
      <c r="A216" s="22"/>
      <c r="B216" s="3" t="s">
        <v>247</v>
      </c>
      <c r="C216" s="1" t="s">
        <v>142</v>
      </c>
      <c r="D216" s="1" t="s">
        <v>141</v>
      </c>
      <c r="E216" s="1" t="s">
        <v>141</v>
      </c>
      <c r="F216" s="1" t="s">
        <v>141</v>
      </c>
      <c r="G216" s="1" t="s">
        <v>141</v>
      </c>
      <c r="H216" s="1" t="s">
        <v>141</v>
      </c>
      <c r="I216" s="1" t="s">
        <v>141</v>
      </c>
      <c r="J216" s="1" t="s">
        <v>141</v>
      </c>
      <c r="K216" s="1" t="s">
        <v>141</v>
      </c>
      <c r="L216" s="1" t="s">
        <v>141</v>
      </c>
      <c r="M216" s="3" t="s">
        <v>514</v>
      </c>
      <c r="N216" s="3" t="s">
        <v>51</v>
      </c>
      <c r="O216" s="5" t="s">
        <v>12</v>
      </c>
      <c r="P216" s="1">
        <f>Q216+R216+S216+T216+U216+V216+W216+X216+Y216</f>
        <v>1.3399999999999999</v>
      </c>
      <c r="Q216" s="1">
        <v>0.14000000000000001</v>
      </c>
      <c r="R216" s="1">
        <v>0.15</v>
      </c>
      <c r="S216" s="1">
        <v>0.15</v>
      </c>
      <c r="T216" s="1">
        <v>0.15</v>
      </c>
      <c r="U216" s="1">
        <v>0.15</v>
      </c>
      <c r="V216" s="1">
        <v>0.15</v>
      </c>
      <c r="W216" s="1">
        <v>0.15</v>
      </c>
      <c r="X216" s="1">
        <v>0.15</v>
      </c>
      <c r="Y216" s="1">
        <v>0.15</v>
      </c>
    </row>
    <row r="217" spans="1:25" ht="46.5" x14ac:dyDescent="0.35">
      <c r="A217" s="22"/>
      <c r="B217" s="3" t="s">
        <v>247</v>
      </c>
      <c r="C217" s="1" t="s">
        <v>145</v>
      </c>
      <c r="D217" s="4" t="s">
        <v>144</v>
      </c>
      <c r="E217" s="4" t="s">
        <v>144</v>
      </c>
      <c r="F217" s="4" t="s">
        <v>144</v>
      </c>
      <c r="G217" s="4" t="s">
        <v>144</v>
      </c>
      <c r="H217" s="4" t="s">
        <v>144</v>
      </c>
      <c r="I217" s="4" t="s">
        <v>144</v>
      </c>
      <c r="J217" s="4" t="s">
        <v>144</v>
      </c>
      <c r="K217" s="4" t="s">
        <v>144</v>
      </c>
      <c r="L217" s="4" t="s">
        <v>144</v>
      </c>
      <c r="M217" s="3" t="s">
        <v>515</v>
      </c>
      <c r="N217" s="3" t="s">
        <v>51</v>
      </c>
      <c r="O217" s="5" t="s">
        <v>12</v>
      </c>
      <c r="P217" s="1">
        <f>Q217+R217+S217+T217+U217+V217+W217+X217+Y217</f>
        <v>0.27</v>
      </c>
      <c r="Q217" s="1">
        <v>0.03</v>
      </c>
      <c r="R217" s="1">
        <v>0.03</v>
      </c>
      <c r="S217" s="1">
        <v>0.03</v>
      </c>
      <c r="T217" s="1">
        <v>0.03</v>
      </c>
      <c r="U217" s="1">
        <v>0.03</v>
      </c>
      <c r="V217" s="1">
        <v>0.03</v>
      </c>
      <c r="W217" s="1">
        <v>0.03</v>
      </c>
      <c r="X217" s="1">
        <v>0.03</v>
      </c>
      <c r="Y217" s="1">
        <v>0.03</v>
      </c>
    </row>
    <row r="218" spans="1:25" ht="79.5" customHeight="1" x14ac:dyDescent="0.35">
      <c r="A218" s="22"/>
      <c r="B218" s="3" t="s">
        <v>247</v>
      </c>
      <c r="C218" s="4" t="s">
        <v>146</v>
      </c>
      <c r="D218" s="4" t="s">
        <v>143</v>
      </c>
      <c r="E218" s="4" t="s">
        <v>143</v>
      </c>
      <c r="F218" s="4" t="s">
        <v>143</v>
      </c>
      <c r="G218" s="4" t="s">
        <v>143</v>
      </c>
      <c r="H218" s="4" t="s">
        <v>143</v>
      </c>
      <c r="I218" s="4" t="s">
        <v>143</v>
      </c>
      <c r="J218" s="4" t="s">
        <v>143</v>
      </c>
      <c r="K218" s="4" t="s">
        <v>143</v>
      </c>
      <c r="L218" s="4" t="s">
        <v>143</v>
      </c>
      <c r="M218" s="3" t="s">
        <v>516</v>
      </c>
      <c r="N218" s="3" t="s">
        <v>51</v>
      </c>
      <c r="O218" s="5" t="s">
        <v>12</v>
      </c>
      <c r="P218" s="1">
        <f>Q218+R218+S218+T218+U218+V218+W218+X218+Y218</f>
        <v>0.89999999999999991</v>
      </c>
      <c r="Q218" s="1">
        <v>0.1</v>
      </c>
      <c r="R218" s="1">
        <v>0.1</v>
      </c>
      <c r="S218" s="1">
        <v>0.1</v>
      </c>
      <c r="T218" s="1">
        <v>0.1</v>
      </c>
      <c r="U218" s="1">
        <v>0.1</v>
      </c>
      <c r="V218" s="1">
        <v>0.1</v>
      </c>
      <c r="W218" s="1">
        <v>0.1</v>
      </c>
      <c r="X218" s="1">
        <v>0.1</v>
      </c>
      <c r="Y218" s="1">
        <v>0.1</v>
      </c>
    </row>
    <row r="219" spans="1:25" ht="142" customHeight="1" x14ac:dyDescent="0.35">
      <c r="A219" s="22"/>
      <c r="B219" s="3" t="s">
        <v>348</v>
      </c>
      <c r="C219" s="1">
        <v>18</v>
      </c>
      <c r="D219" s="1">
        <v>2</v>
      </c>
      <c r="E219" s="1">
        <v>2</v>
      </c>
      <c r="F219" s="1">
        <v>2</v>
      </c>
      <c r="G219" s="1">
        <v>2</v>
      </c>
      <c r="H219" s="1">
        <v>2</v>
      </c>
      <c r="I219" s="1">
        <v>2</v>
      </c>
      <c r="J219" s="1">
        <v>2</v>
      </c>
      <c r="K219" s="1">
        <v>2</v>
      </c>
      <c r="L219" s="1">
        <v>2</v>
      </c>
      <c r="M219" s="8" t="s">
        <v>517</v>
      </c>
      <c r="N219" s="3" t="s">
        <v>217</v>
      </c>
      <c r="O219" s="5" t="s">
        <v>428</v>
      </c>
      <c r="P219" s="11">
        <v>2.2000000000000002</v>
      </c>
      <c r="Q219" s="11">
        <v>0.2</v>
      </c>
      <c r="R219" s="11">
        <v>0.25</v>
      </c>
      <c r="S219" s="11">
        <v>0.25</v>
      </c>
      <c r="T219" s="11">
        <v>0.25</v>
      </c>
      <c r="U219" s="11">
        <v>0.25</v>
      </c>
      <c r="V219" s="11">
        <v>0.25</v>
      </c>
      <c r="W219" s="11">
        <v>0.25</v>
      </c>
      <c r="X219" s="11">
        <v>0.25</v>
      </c>
      <c r="Y219" s="11">
        <v>0.25</v>
      </c>
    </row>
    <row r="220" spans="1:25" ht="15.5" x14ac:dyDescent="0.35">
      <c r="A220" s="22" t="s">
        <v>425</v>
      </c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4"/>
      <c r="P220" s="4"/>
      <c r="Q220" s="31"/>
      <c r="R220" s="31"/>
      <c r="S220" s="31"/>
      <c r="T220" s="31"/>
      <c r="U220" s="31"/>
      <c r="V220" s="31"/>
      <c r="W220" s="31"/>
      <c r="X220" s="31"/>
      <c r="Y220" s="31"/>
    </row>
    <row r="221" spans="1:25" ht="31" x14ac:dyDescent="0.35">
      <c r="A221" s="22" t="s">
        <v>11</v>
      </c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5" t="s">
        <v>12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5.5" x14ac:dyDescent="0.3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5" t="s">
        <v>13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54" customHeight="1" x14ac:dyDescent="0.35">
      <c r="A223" s="22" t="s">
        <v>25</v>
      </c>
      <c r="B223" s="3" t="s">
        <v>349</v>
      </c>
      <c r="C223" s="33">
        <f t="shared" ref="C223:C235" si="8">SUM(D223:L223)</f>
        <v>11200</v>
      </c>
      <c r="D223" s="33">
        <v>400</v>
      </c>
      <c r="E223" s="33">
        <v>1000</v>
      </c>
      <c r="F223" s="33">
        <v>1400</v>
      </c>
      <c r="G223" s="33">
        <v>1400</v>
      </c>
      <c r="H223" s="33">
        <v>1400</v>
      </c>
      <c r="I223" s="33">
        <v>1400</v>
      </c>
      <c r="J223" s="33">
        <v>1400</v>
      </c>
      <c r="K223" s="33">
        <v>1400</v>
      </c>
      <c r="L223" s="33">
        <v>1400</v>
      </c>
      <c r="M223" s="3" t="s">
        <v>403</v>
      </c>
      <c r="N223" s="3" t="s">
        <v>225</v>
      </c>
      <c r="O223" s="3" t="s">
        <v>12</v>
      </c>
      <c r="P223" s="54">
        <f t="shared" ref="P223:P235" si="9">SUM(Q223:Y223)</f>
        <v>8382.274816000001</v>
      </c>
      <c r="Q223" s="55">
        <v>200</v>
      </c>
      <c r="R223" s="55">
        <v>500</v>
      </c>
      <c r="S223" s="55">
        <v>700</v>
      </c>
      <c r="T223" s="55">
        <v>748</v>
      </c>
      <c r="U223" s="2">
        <f t="shared" ref="U223:U235" si="10">T223*1.12</f>
        <v>837.7600000000001</v>
      </c>
      <c r="V223" s="2">
        <f t="shared" ref="V223:X235" si="11">U223*1.2</f>
        <v>1005.3120000000001</v>
      </c>
      <c r="W223" s="2">
        <f t="shared" si="11"/>
        <v>1206.3744000000002</v>
      </c>
      <c r="X223" s="2">
        <f t="shared" si="11"/>
        <v>1447.6492800000001</v>
      </c>
      <c r="Y223" s="2">
        <f t="shared" ref="Y223:Y235" si="12">X223*1.2</f>
        <v>1737.179136</v>
      </c>
    </row>
    <row r="224" spans="1:25" ht="188.5" customHeight="1" x14ac:dyDescent="0.35">
      <c r="A224" s="22"/>
      <c r="B224" s="56" t="s">
        <v>350</v>
      </c>
      <c r="C224" s="33">
        <f t="shared" si="8"/>
        <v>300</v>
      </c>
      <c r="D224" s="33">
        <v>14</v>
      </c>
      <c r="E224" s="33">
        <v>37</v>
      </c>
      <c r="F224" s="33">
        <v>15</v>
      </c>
      <c r="G224" s="33">
        <v>39</v>
      </c>
      <c r="H224" s="33">
        <v>39</v>
      </c>
      <c r="I224" s="33">
        <v>39</v>
      </c>
      <c r="J224" s="33">
        <v>39</v>
      </c>
      <c r="K224" s="33">
        <v>39</v>
      </c>
      <c r="L224" s="33">
        <v>39</v>
      </c>
      <c r="M224" s="3" t="s">
        <v>402</v>
      </c>
      <c r="N224" s="3" t="s">
        <v>225</v>
      </c>
      <c r="O224" s="3" t="s">
        <v>12</v>
      </c>
      <c r="P224" s="54">
        <f t="shared" si="9"/>
        <v>371.03775999999993</v>
      </c>
      <c r="Q224" s="54">
        <v>25</v>
      </c>
      <c r="R224" s="54">
        <v>33</v>
      </c>
      <c r="S224" s="54">
        <v>33</v>
      </c>
      <c r="T224" s="54">
        <v>30</v>
      </c>
      <c r="U224" s="2">
        <f t="shared" si="10"/>
        <v>33.6</v>
      </c>
      <c r="V224" s="2">
        <f t="shared" si="11"/>
        <v>40.32</v>
      </c>
      <c r="W224" s="2">
        <f t="shared" si="11"/>
        <v>48.384</v>
      </c>
      <c r="X224" s="2">
        <f t="shared" si="11"/>
        <v>58.0608</v>
      </c>
      <c r="Y224" s="2">
        <f t="shared" si="12"/>
        <v>69.672960000000003</v>
      </c>
    </row>
    <row r="225" spans="1:25" ht="127.5" customHeight="1" x14ac:dyDescent="0.35">
      <c r="A225" s="22"/>
      <c r="B225" s="56" t="s">
        <v>351</v>
      </c>
      <c r="C225" s="33">
        <f t="shared" si="8"/>
        <v>135</v>
      </c>
      <c r="D225" s="33">
        <v>15</v>
      </c>
      <c r="E225" s="33">
        <v>15</v>
      </c>
      <c r="F225" s="33">
        <v>15</v>
      </c>
      <c r="G225" s="33">
        <v>15</v>
      </c>
      <c r="H225" s="33">
        <v>15</v>
      </c>
      <c r="I225" s="33">
        <v>15</v>
      </c>
      <c r="J225" s="33">
        <v>15</v>
      </c>
      <c r="K225" s="33">
        <v>15</v>
      </c>
      <c r="L225" s="33">
        <v>15</v>
      </c>
      <c r="M225" s="3" t="s">
        <v>400</v>
      </c>
      <c r="N225" s="3" t="s">
        <v>225</v>
      </c>
      <c r="O225" s="3" t="s">
        <v>12</v>
      </c>
      <c r="P225" s="54">
        <f t="shared" si="9"/>
        <v>183.79888</v>
      </c>
      <c r="Q225" s="54">
        <v>13.1</v>
      </c>
      <c r="R225" s="54">
        <v>15.34</v>
      </c>
      <c r="S225" s="54">
        <v>15.34</v>
      </c>
      <c r="T225" s="54">
        <v>15</v>
      </c>
      <c r="U225" s="2">
        <f t="shared" si="10"/>
        <v>16.8</v>
      </c>
      <c r="V225" s="2">
        <f t="shared" si="11"/>
        <v>20.16</v>
      </c>
      <c r="W225" s="2">
        <f t="shared" si="11"/>
        <v>24.192</v>
      </c>
      <c r="X225" s="2">
        <f t="shared" si="11"/>
        <v>29.0304</v>
      </c>
      <c r="Y225" s="2">
        <f t="shared" si="12"/>
        <v>34.836480000000002</v>
      </c>
    </row>
    <row r="226" spans="1:25" ht="205" customHeight="1" x14ac:dyDescent="0.35">
      <c r="A226" s="22"/>
      <c r="B226" s="56" t="s">
        <v>352</v>
      </c>
      <c r="C226" s="33">
        <f t="shared" si="8"/>
        <v>129</v>
      </c>
      <c r="D226" s="33">
        <v>9</v>
      </c>
      <c r="E226" s="33">
        <v>17</v>
      </c>
      <c r="F226" s="33">
        <v>9</v>
      </c>
      <c r="G226" s="33">
        <v>19</v>
      </c>
      <c r="H226" s="33">
        <v>15</v>
      </c>
      <c r="I226" s="33">
        <v>15</v>
      </c>
      <c r="J226" s="33">
        <v>15</v>
      </c>
      <c r="K226" s="33">
        <v>15</v>
      </c>
      <c r="L226" s="33">
        <v>15</v>
      </c>
      <c r="M226" s="3" t="s">
        <v>401</v>
      </c>
      <c r="N226" s="3" t="s">
        <v>225</v>
      </c>
      <c r="O226" s="3" t="s">
        <v>12</v>
      </c>
      <c r="P226" s="54">
        <f t="shared" si="9"/>
        <v>140.26510399999998</v>
      </c>
      <c r="Q226" s="54">
        <v>8.65</v>
      </c>
      <c r="R226" s="54">
        <v>9.6</v>
      </c>
      <c r="S226" s="54">
        <v>10</v>
      </c>
      <c r="T226" s="54">
        <v>12</v>
      </c>
      <c r="U226" s="2">
        <f t="shared" si="10"/>
        <v>13.440000000000001</v>
      </c>
      <c r="V226" s="2">
        <f t="shared" si="11"/>
        <v>16.128</v>
      </c>
      <c r="W226" s="2">
        <f t="shared" si="11"/>
        <v>19.3536</v>
      </c>
      <c r="X226" s="2">
        <f t="shared" si="11"/>
        <v>23.224319999999999</v>
      </c>
      <c r="Y226" s="2">
        <f t="shared" si="12"/>
        <v>27.869183999999997</v>
      </c>
    </row>
    <row r="227" spans="1:25" ht="250.5" customHeight="1" x14ac:dyDescent="0.35">
      <c r="A227" s="22"/>
      <c r="B227" s="56" t="s">
        <v>152</v>
      </c>
      <c r="C227" s="33">
        <f t="shared" si="8"/>
        <v>27</v>
      </c>
      <c r="D227" s="33">
        <v>3</v>
      </c>
      <c r="E227" s="33">
        <v>3</v>
      </c>
      <c r="F227" s="33">
        <v>3</v>
      </c>
      <c r="G227" s="33">
        <v>3</v>
      </c>
      <c r="H227" s="33">
        <v>3</v>
      </c>
      <c r="I227" s="33">
        <v>3</v>
      </c>
      <c r="J227" s="33">
        <v>3</v>
      </c>
      <c r="K227" s="33">
        <v>3</v>
      </c>
      <c r="L227" s="33">
        <v>3</v>
      </c>
      <c r="M227" s="3" t="s">
        <v>399</v>
      </c>
      <c r="N227" s="3" t="s">
        <v>225</v>
      </c>
      <c r="O227" s="3" t="s">
        <v>12</v>
      </c>
      <c r="P227" s="54">
        <f t="shared" si="9"/>
        <v>42.8045312</v>
      </c>
      <c r="Q227" s="54">
        <v>2.2000000000000002</v>
      </c>
      <c r="R227" s="54">
        <v>3.4</v>
      </c>
      <c r="S227" s="54">
        <v>3.6</v>
      </c>
      <c r="T227" s="54">
        <v>3.6</v>
      </c>
      <c r="U227" s="2">
        <f t="shared" si="10"/>
        <v>4.0320000000000009</v>
      </c>
      <c r="V227" s="2">
        <f t="shared" si="11"/>
        <v>4.8384000000000009</v>
      </c>
      <c r="W227" s="2">
        <f t="shared" si="11"/>
        <v>5.8060800000000006</v>
      </c>
      <c r="X227" s="2">
        <f t="shared" si="11"/>
        <v>6.9672960000000002</v>
      </c>
      <c r="Y227" s="2">
        <f t="shared" si="12"/>
        <v>8.3607551999999998</v>
      </c>
    </row>
    <row r="228" spans="1:25" ht="77.5" x14ac:dyDescent="0.35">
      <c r="A228" s="22"/>
      <c r="B228" s="56" t="s">
        <v>353</v>
      </c>
      <c r="C228" s="2">
        <f t="shared" si="8"/>
        <v>12895</v>
      </c>
      <c r="D228" s="2">
        <v>1195</v>
      </c>
      <c r="E228" s="2">
        <v>1498</v>
      </c>
      <c r="F228" s="2">
        <v>1640</v>
      </c>
      <c r="G228" s="2">
        <v>1427</v>
      </c>
      <c r="H228" s="2">
        <v>1427</v>
      </c>
      <c r="I228" s="2">
        <v>1427</v>
      </c>
      <c r="J228" s="2">
        <v>1427</v>
      </c>
      <c r="K228" s="2">
        <v>1427</v>
      </c>
      <c r="L228" s="2">
        <v>1427</v>
      </c>
      <c r="M228" s="3" t="s">
        <v>398</v>
      </c>
      <c r="N228" s="3" t="s">
        <v>225</v>
      </c>
      <c r="O228" s="3" t="s">
        <v>12</v>
      </c>
      <c r="P228" s="54">
        <f t="shared" si="9"/>
        <v>3242.9398400000005</v>
      </c>
      <c r="Q228" s="54">
        <v>179.31200000000001</v>
      </c>
      <c r="R228" s="54">
        <v>246.78399999999999</v>
      </c>
      <c r="S228" s="54">
        <v>296.50400000000002</v>
      </c>
      <c r="T228" s="54">
        <v>270</v>
      </c>
      <c r="U228" s="2">
        <f t="shared" si="10"/>
        <v>302.40000000000003</v>
      </c>
      <c r="V228" s="2">
        <f t="shared" si="11"/>
        <v>362.88000000000005</v>
      </c>
      <c r="W228" s="2">
        <f t="shared" si="11"/>
        <v>435.45600000000007</v>
      </c>
      <c r="X228" s="2">
        <f t="shared" si="11"/>
        <v>522.54720000000009</v>
      </c>
      <c r="Y228" s="2">
        <f t="shared" si="12"/>
        <v>627.05664000000013</v>
      </c>
    </row>
    <row r="229" spans="1:25" ht="210" customHeight="1" x14ac:dyDescent="0.35">
      <c r="A229" s="22"/>
      <c r="B229" s="56" t="s">
        <v>354</v>
      </c>
      <c r="C229" s="33">
        <f t="shared" si="8"/>
        <v>54</v>
      </c>
      <c r="D229" s="33">
        <v>6</v>
      </c>
      <c r="E229" s="33">
        <v>6</v>
      </c>
      <c r="F229" s="33">
        <v>6</v>
      </c>
      <c r="G229" s="33">
        <v>6</v>
      </c>
      <c r="H229" s="33">
        <v>6</v>
      </c>
      <c r="I229" s="33">
        <v>6</v>
      </c>
      <c r="J229" s="33">
        <v>6</v>
      </c>
      <c r="K229" s="33">
        <v>6</v>
      </c>
      <c r="L229" s="33">
        <v>6</v>
      </c>
      <c r="M229" s="3" t="s">
        <v>397</v>
      </c>
      <c r="N229" s="3" t="s">
        <v>225</v>
      </c>
      <c r="O229" s="3" t="s">
        <v>12</v>
      </c>
      <c r="P229" s="54">
        <f t="shared" si="9"/>
        <v>87.611328</v>
      </c>
      <c r="Q229" s="54">
        <v>1.1000000000000001</v>
      </c>
      <c r="R229" s="54">
        <v>1.2</v>
      </c>
      <c r="S229" s="54">
        <v>1.3</v>
      </c>
      <c r="T229" s="54">
        <v>9</v>
      </c>
      <c r="U229" s="2">
        <f t="shared" si="10"/>
        <v>10.080000000000002</v>
      </c>
      <c r="V229" s="2">
        <f t="shared" si="11"/>
        <v>12.096000000000002</v>
      </c>
      <c r="W229" s="2">
        <f t="shared" si="11"/>
        <v>14.515200000000002</v>
      </c>
      <c r="X229" s="2">
        <f t="shared" si="11"/>
        <v>17.418240000000001</v>
      </c>
      <c r="Y229" s="2">
        <f t="shared" si="12"/>
        <v>20.901888</v>
      </c>
    </row>
    <row r="230" spans="1:25" ht="100" customHeight="1" x14ac:dyDescent="0.35">
      <c r="A230" s="22"/>
      <c r="B230" s="56" t="s">
        <v>355</v>
      </c>
      <c r="C230" s="33">
        <f t="shared" si="8"/>
        <v>1660</v>
      </c>
      <c r="D230" s="33">
        <v>150</v>
      </c>
      <c r="E230" s="33">
        <v>206</v>
      </c>
      <c r="F230" s="33">
        <v>224</v>
      </c>
      <c r="G230" s="33">
        <v>180</v>
      </c>
      <c r="H230" s="33">
        <v>180</v>
      </c>
      <c r="I230" s="33">
        <v>180</v>
      </c>
      <c r="J230" s="33">
        <v>180</v>
      </c>
      <c r="K230" s="33">
        <v>180</v>
      </c>
      <c r="L230" s="33">
        <v>180</v>
      </c>
      <c r="M230" s="3" t="s">
        <v>396</v>
      </c>
      <c r="N230" s="3" t="s">
        <v>225</v>
      </c>
      <c r="O230" s="3" t="s">
        <v>12</v>
      </c>
      <c r="P230" s="54">
        <f t="shared" si="9"/>
        <v>699.77551999999991</v>
      </c>
      <c r="Q230" s="54">
        <v>25</v>
      </c>
      <c r="R230" s="54">
        <v>54.9</v>
      </c>
      <c r="S230" s="54">
        <v>59.8</v>
      </c>
      <c r="T230" s="54">
        <v>60</v>
      </c>
      <c r="U230" s="2">
        <f t="shared" si="10"/>
        <v>67.2</v>
      </c>
      <c r="V230" s="2">
        <f t="shared" si="11"/>
        <v>80.64</v>
      </c>
      <c r="W230" s="2">
        <f t="shared" si="11"/>
        <v>96.768000000000001</v>
      </c>
      <c r="X230" s="2">
        <f t="shared" si="11"/>
        <v>116.1216</v>
      </c>
      <c r="Y230" s="2">
        <f t="shared" si="12"/>
        <v>139.34592000000001</v>
      </c>
    </row>
    <row r="231" spans="1:25" ht="94" customHeight="1" x14ac:dyDescent="0.35">
      <c r="A231" s="22"/>
      <c r="B231" s="56" t="s">
        <v>356</v>
      </c>
      <c r="C231" s="33">
        <f t="shared" si="8"/>
        <v>2047</v>
      </c>
      <c r="D231" s="33">
        <v>100</v>
      </c>
      <c r="E231" s="33">
        <v>199</v>
      </c>
      <c r="F231" s="33">
        <v>248</v>
      </c>
      <c r="G231" s="33">
        <v>250</v>
      </c>
      <c r="H231" s="33">
        <v>250</v>
      </c>
      <c r="I231" s="33">
        <v>250</v>
      </c>
      <c r="J231" s="33">
        <v>250</v>
      </c>
      <c r="K231" s="33">
        <v>250</v>
      </c>
      <c r="L231" s="33">
        <v>250</v>
      </c>
      <c r="M231" s="3" t="s">
        <v>395</v>
      </c>
      <c r="N231" s="3" t="s">
        <v>225</v>
      </c>
      <c r="O231" s="3" t="s">
        <v>12</v>
      </c>
      <c r="P231" s="54">
        <f t="shared" si="9"/>
        <v>339.73775999999998</v>
      </c>
      <c r="Q231" s="54">
        <v>15</v>
      </c>
      <c r="R231" s="54">
        <v>19.899999999999999</v>
      </c>
      <c r="S231" s="54">
        <v>24.8</v>
      </c>
      <c r="T231" s="54">
        <v>30</v>
      </c>
      <c r="U231" s="2">
        <f t="shared" si="10"/>
        <v>33.6</v>
      </c>
      <c r="V231" s="2">
        <f t="shared" si="11"/>
        <v>40.32</v>
      </c>
      <c r="W231" s="2">
        <f t="shared" si="11"/>
        <v>48.384</v>
      </c>
      <c r="X231" s="2">
        <f t="shared" si="11"/>
        <v>58.0608</v>
      </c>
      <c r="Y231" s="2">
        <f t="shared" si="12"/>
        <v>69.672960000000003</v>
      </c>
    </row>
    <row r="232" spans="1:25" ht="366" customHeight="1" x14ac:dyDescent="0.35">
      <c r="A232" s="22"/>
      <c r="B232" s="56" t="s">
        <v>357</v>
      </c>
      <c r="C232" s="33">
        <f t="shared" si="8"/>
        <v>3159</v>
      </c>
      <c r="D232" s="33">
        <v>150</v>
      </c>
      <c r="E232" s="33">
        <v>355</v>
      </c>
      <c r="F232" s="33">
        <v>374</v>
      </c>
      <c r="G232" s="33">
        <v>380</v>
      </c>
      <c r="H232" s="33">
        <v>380</v>
      </c>
      <c r="I232" s="33">
        <v>380</v>
      </c>
      <c r="J232" s="33">
        <v>380</v>
      </c>
      <c r="K232" s="33">
        <v>380</v>
      </c>
      <c r="L232" s="33">
        <v>380</v>
      </c>
      <c r="M232" s="3" t="s">
        <v>394</v>
      </c>
      <c r="N232" s="3" t="s">
        <v>225</v>
      </c>
      <c r="O232" s="3" t="s">
        <v>12</v>
      </c>
      <c r="P232" s="54">
        <f t="shared" si="9"/>
        <v>900.42899199999999</v>
      </c>
      <c r="Q232" s="54">
        <v>35</v>
      </c>
      <c r="R232" s="54">
        <v>76</v>
      </c>
      <c r="S232" s="54">
        <v>80</v>
      </c>
      <c r="T232" s="54">
        <v>76</v>
      </c>
      <c r="U232" s="2">
        <f t="shared" si="10"/>
        <v>85.12</v>
      </c>
      <c r="V232" s="2">
        <f t="shared" si="11"/>
        <v>102.14400000000001</v>
      </c>
      <c r="W232" s="2">
        <f t="shared" si="11"/>
        <v>122.5728</v>
      </c>
      <c r="X232" s="2">
        <f t="shared" si="11"/>
        <v>147.08735999999999</v>
      </c>
      <c r="Y232" s="2">
        <f t="shared" si="12"/>
        <v>176.50483199999999</v>
      </c>
    </row>
    <row r="233" spans="1:25" ht="93" x14ac:dyDescent="0.35">
      <c r="A233" s="22"/>
      <c r="B233" s="56" t="s">
        <v>358</v>
      </c>
      <c r="C233" s="33">
        <f t="shared" si="8"/>
        <v>330</v>
      </c>
      <c r="D233" s="33">
        <v>15</v>
      </c>
      <c r="E233" s="33">
        <v>35</v>
      </c>
      <c r="F233" s="33">
        <v>40</v>
      </c>
      <c r="G233" s="33">
        <v>40</v>
      </c>
      <c r="H233" s="33">
        <v>40</v>
      </c>
      <c r="I233" s="33">
        <v>40</v>
      </c>
      <c r="J233" s="33">
        <v>40</v>
      </c>
      <c r="K233" s="33">
        <v>40</v>
      </c>
      <c r="L233" s="33">
        <v>40</v>
      </c>
      <c r="M233" s="3" t="s">
        <v>393</v>
      </c>
      <c r="N233" s="3" t="s">
        <v>225</v>
      </c>
      <c r="O233" s="3" t="s">
        <v>12</v>
      </c>
      <c r="P233" s="54">
        <f t="shared" si="9"/>
        <v>468.08367999999996</v>
      </c>
      <c r="Q233" s="54">
        <v>20</v>
      </c>
      <c r="R233" s="54">
        <v>34.9</v>
      </c>
      <c r="S233" s="54">
        <v>39.799999999999997</v>
      </c>
      <c r="T233" s="54">
        <v>40</v>
      </c>
      <c r="U233" s="2">
        <f t="shared" si="10"/>
        <v>44.800000000000004</v>
      </c>
      <c r="V233" s="2">
        <f t="shared" si="11"/>
        <v>53.760000000000005</v>
      </c>
      <c r="W233" s="2">
        <f t="shared" si="11"/>
        <v>64.512</v>
      </c>
      <c r="X233" s="2">
        <f t="shared" si="11"/>
        <v>77.414400000000001</v>
      </c>
      <c r="Y233" s="2">
        <f t="shared" si="12"/>
        <v>92.897279999999995</v>
      </c>
    </row>
    <row r="234" spans="1:25" ht="94.5" customHeight="1" x14ac:dyDescent="0.35">
      <c r="A234" s="22"/>
      <c r="B234" s="56" t="s">
        <v>359</v>
      </c>
      <c r="C234" s="33">
        <f t="shared" si="8"/>
        <v>1721</v>
      </c>
      <c r="D234" s="33">
        <v>150</v>
      </c>
      <c r="E234" s="33">
        <v>149</v>
      </c>
      <c r="F234" s="33">
        <v>222</v>
      </c>
      <c r="G234" s="33">
        <v>200</v>
      </c>
      <c r="H234" s="33">
        <v>200</v>
      </c>
      <c r="I234" s="33">
        <v>200</v>
      </c>
      <c r="J234" s="33">
        <v>200</v>
      </c>
      <c r="K234" s="33">
        <v>200</v>
      </c>
      <c r="L234" s="33">
        <v>200</v>
      </c>
      <c r="M234" s="3" t="s">
        <v>392</v>
      </c>
      <c r="N234" s="3" t="s">
        <v>225</v>
      </c>
      <c r="O234" s="3" t="s">
        <v>12</v>
      </c>
      <c r="P234" s="54">
        <f t="shared" si="9"/>
        <v>273.06479999999999</v>
      </c>
      <c r="Q234" s="54">
        <v>15</v>
      </c>
      <c r="R234" s="54">
        <v>9.9</v>
      </c>
      <c r="S234" s="54">
        <v>14.8</v>
      </c>
      <c r="T234" s="54">
        <v>25</v>
      </c>
      <c r="U234" s="2">
        <f t="shared" si="10"/>
        <v>28.000000000000004</v>
      </c>
      <c r="V234" s="2">
        <f t="shared" si="11"/>
        <v>33.6</v>
      </c>
      <c r="W234" s="2">
        <f t="shared" si="11"/>
        <v>40.32</v>
      </c>
      <c r="X234" s="2">
        <f t="shared" si="11"/>
        <v>48.384</v>
      </c>
      <c r="Y234" s="2">
        <f t="shared" si="12"/>
        <v>58.0608</v>
      </c>
    </row>
    <row r="235" spans="1:25" ht="95" customHeight="1" x14ac:dyDescent="0.35">
      <c r="A235" s="22"/>
      <c r="B235" s="56" t="s">
        <v>360</v>
      </c>
      <c r="C235" s="2">
        <f t="shared" si="8"/>
        <v>4736.3</v>
      </c>
      <c r="D235" s="2">
        <v>872.9</v>
      </c>
      <c r="E235" s="2">
        <v>455.1</v>
      </c>
      <c r="F235" s="2">
        <v>408.3</v>
      </c>
      <c r="G235" s="2">
        <v>500</v>
      </c>
      <c r="H235" s="2">
        <v>500</v>
      </c>
      <c r="I235" s="2">
        <v>500</v>
      </c>
      <c r="J235" s="2">
        <v>500</v>
      </c>
      <c r="K235" s="2">
        <v>500</v>
      </c>
      <c r="L235" s="2">
        <v>500</v>
      </c>
      <c r="M235" s="3" t="s">
        <v>391</v>
      </c>
      <c r="N235" s="3" t="s">
        <v>225</v>
      </c>
      <c r="O235" s="3" t="s">
        <v>12</v>
      </c>
      <c r="P235" s="54">
        <f t="shared" si="9"/>
        <v>1216.9591999999998</v>
      </c>
      <c r="Q235" s="54">
        <v>132.5</v>
      </c>
      <c r="R235" s="54">
        <v>76</v>
      </c>
      <c r="S235" s="54">
        <v>75</v>
      </c>
      <c r="T235" s="54">
        <v>100</v>
      </c>
      <c r="U235" s="2">
        <f t="shared" si="10"/>
        <v>112.00000000000001</v>
      </c>
      <c r="V235" s="2">
        <f t="shared" si="11"/>
        <v>134.4</v>
      </c>
      <c r="W235" s="2">
        <f t="shared" si="11"/>
        <v>161.28</v>
      </c>
      <c r="X235" s="2">
        <f t="shared" si="11"/>
        <v>193.536</v>
      </c>
      <c r="Y235" s="2">
        <f t="shared" si="12"/>
        <v>232.2432</v>
      </c>
    </row>
    <row r="236" spans="1:25" ht="110.5" customHeight="1" x14ac:dyDescent="0.35">
      <c r="A236" s="22"/>
      <c r="B236" s="3" t="s">
        <v>247</v>
      </c>
      <c r="C236" s="1" t="s">
        <v>147</v>
      </c>
      <c r="D236" s="1" t="s">
        <v>147</v>
      </c>
      <c r="E236" s="4" t="s">
        <v>106</v>
      </c>
      <c r="F236" s="4" t="s">
        <v>106</v>
      </c>
      <c r="G236" s="4" t="s">
        <v>106</v>
      </c>
      <c r="H236" s="4" t="s">
        <v>106</v>
      </c>
      <c r="I236" s="4" t="s">
        <v>106</v>
      </c>
      <c r="J236" s="4" t="s">
        <v>106</v>
      </c>
      <c r="K236" s="4" t="s">
        <v>106</v>
      </c>
      <c r="L236" s="4" t="s">
        <v>106</v>
      </c>
      <c r="M236" s="3" t="s">
        <v>390</v>
      </c>
      <c r="N236" s="3" t="s">
        <v>51</v>
      </c>
      <c r="O236" s="3" t="s">
        <v>12</v>
      </c>
      <c r="P236" s="1">
        <v>0.05</v>
      </c>
      <c r="Q236" s="1">
        <v>0.05</v>
      </c>
      <c r="R236" s="4" t="s">
        <v>106</v>
      </c>
      <c r="S236" s="4" t="s">
        <v>106</v>
      </c>
      <c r="T236" s="4" t="s">
        <v>106</v>
      </c>
      <c r="U236" s="4" t="s">
        <v>106</v>
      </c>
      <c r="V236" s="4" t="s">
        <v>106</v>
      </c>
      <c r="W236" s="4" t="s">
        <v>106</v>
      </c>
      <c r="X236" s="4" t="s">
        <v>106</v>
      </c>
      <c r="Y236" s="4" t="s">
        <v>106</v>
      </c>
    </row>
    <row r="237" spans="1:25" ht="52.5" customHeight="1" x14ac:dyDescent="0.35">
      <c r="A237" s="22"/>
      <c r="B237" s="3" t="s">
        <v>361</v>
      </c>
      <c r="C237" s="1">
        <v>22500</v>
      </c>
      <c r="D237" s="1">
        <v>2500</v>
      </c>
      <c r="E237" s="1">
        <v>2500</v>
      </c>
      <c r="F237" s="1">
        <v>2500</v>
      </c>
      <c r="G237" s="1">
        <v>2500</v>
      </c>
      <c r="H237" s="1">
        <v>2500</v>
      </c>
      <c r="I237" s="1">
        <v>2500</v>
      </c>
      <c r="J237" s="1">
        <v>2500</v>
      </c>
      <c r="K237" s="1">
        <v>2500</v>
      </c>
      <c r="L237" s="1">
        <v>2500</v>
      </c>
      <c r="M237" s="3" t="s">
        <v>389</v>
      </c>
      <c r="N237" s="3" t="s">
        <v>220</v>
      </c>
      <c r="O237" s="3" t="s">
        <v>428</v>
      </c>
      <c r="P237" s="1">
        <v>1.8</v>
      </c>
      <c r="Q237" s="1">
        <f>200000/1000000</f>
        <v>0.2</v>
      </c>
      <c r="R237" s="1">
        <f>200000/1000000</f>
        <v>0.2</v>
      </c>
      <c r="S237" s="1">
        <f>200000/1000000</f>
        <v>0.2</v>
      </c>
      <c r="T237" s="1">
        <f t="shared" ref="T237:Y237" si="13">200000/1000000</f>
        <v>0.2</v>
      </c>
      <c r="U237" s="1">
        <f t="shared" si="13"/>
        <v>0.2</v>
      </c>
      <c r="V237" s="1">
        <f t="shared" si="13"/>
        <v>0.2</v>
      </c>
      <c r="W237" s="1">
        <f t="shared" si="13"/>
        <v>0.2</v>
      </c>
      <c r="X237" s="1">
        <f t="shared" si="13"/>
        <v>0.2</v>
      </c>
      <c r="Y237" s="1">
        <f t="shared" si="13"/>
        <v>0.2</v>
      </c>
    </row>
    <row r="238" spans="1:25" ht="64.5" customHeight="1" x14ac:dyDescent="0.35">
      <c r="A238" s="22"/>
      <c r="B238" s="3" t="s">
        <v>230</v>
      </c>
      <c r="C238" s="1">
        <v>24000</v>
      </c>
      <c r="D238" s="1">
        <v>2000</v>
      </c>
      <c r="E238" s="1">
        <v>2000</v>
      </c>
      <c r="F238" s="1">
        <v>2000</v>
      </c>
      <c r="G238" s="1">
        <v>3000</v>
      </c>
      <c r="H238" s="1">
        <v>3000</v>
      </c>
      <c r="I238" s="1">
        <v>3000</v>
      </c>
      <c r="J238" s="1">
        <v>3000</v>
      </c>
      <c r="K238" s="1">
        <v>3000</v>
      </c>
      <c r="L238" s="1">
        <v>3000</v>
      </c>
      <c r="M238" s="3" t="s">
        <v>388</v>
      </c>
      <c r="N238" s="3" t="s">
        <v>220</v>
      </c>
      <c r="O238" s="3" t="s">
        <v>428</v>
      </c>
      <c r="P238" s="1">
        <v>8.6999999999999994E-2</v>
      </c>
      <c r="Q238" s="1">
        <f>7000/1000000</f>
        <v>7.0000000000000001E-3</v>
      </c>
      <c r="R238" s="1">
        <f>10000/1000000</f>
        <v>0.01</v>
      </c>
      <c r="S238" s="1">
        <f>10000/1000000</f>
        <v>0.01</v>
      </c>
      <c r="T238" s="1">
        <f t="shared" ref="T238:Y238" si="14">10000/1000000</f>
        <v>0.01</v>
      </c>
      <c r="U238" s="1">
        <f t="shared" si="14"/>
        <v>0.01</v>
      </c>
      <c r="V238" s="1">
        <f t="shared" si="14"/>
        <v>0.01</v>
      </c>
      <c r="W238" s="1">
        <f t="shared" si="14"/>
        <v>0.01</v>
      </c>
      <c r="X238" s="1">
        <f t="shared" si="14"/>
        <v>0.01</v>
      </c>
      <c r="Y238" s="1">
        <f t="shared" si="14"/>
        <v>0.01</v>
      </c>
    </row>
    <row r="239" spans="1:25" ht="46.5" x14ac:dyDescent="0.35">
      <c r="A239" s="22"/>
      <c r="B239" s="3" t="s">
        <v>362</v>
      </c>
      <c r="C239" s="1">
        <v>450</v>
      </c>
      <c r="D239" s="1">
        <v>50</v>
      </c>
      <c r="E239" s="1">
        <v>50</v>
      </c>
      <c r="F239" s="1">
        <v>50</v>
      </c>
      <c r="G239" s="1">
        <v>50</v>
      </c>
      <c r="H239" s="1">
        <v>50</v>
      </c>
      <c r="I239" s="1">
        <v>50</v>
      </c>
      <c r="J239" s="1">
        <v>50</v>
      </c>
      <c r="K239" s="1">
        <v>50</v>
      </c>
      <c r="L239" s="1">
        <v>50</v>
      </c>
      <c r="M239" s="3" t="s">
        <v>387</v>
      </c>
      <c r="N239" s="3" t="s">
        <v>220</v>
      </c>
      <c r="O239" s="3" t="s">
        <v>428</v>
      </c>
      <c r="P239" s="1">
        <v>0.26</v>
      </c>
      <c r="Q239" s="1">
        <f>20000/1000000</f>
        <v>0.02</v>
      </c>
      <c r="R239" s="1">
        <f>30000/1000000</f>
        <v>0.03</v>
      </c>
      <c r="S239" s="1">
        <f>30000/1000000</f>
        <v>0.03</v>
      </c>
      <c r="T239" s="1">
        <f t="shared" ref="T239:Y239" si="15">30000/1000000</f>
        <v>0.03</v>
      </c>
      <c r="U239" s="1">
        <f t="shared" si="15"/>
        <v>0.03</v>
      </c>
      <c r="V239" s="1">
        <f t="shared" si="15"/>
        <v>0.03</v>
      </c>
      <c r="W239" s="1">
        <f t="shared" si="15"/>
        <v>0.03</v>
      </c>
      <c r="X239" s="1">
        <f t="shared" si="15"/>
        <v>0.03</v>
      </c>
      <c r="Y239" s="1">
        <f t="shared" si="15"/>
        <v>0.03</v>
      </c>
    </row>
    <row r="240" spans="1:25" ht="116" customHeight="1" x14ac:dyDescent="0.35">
      <c r="A240" s="22"/>
      <c r="B240" s="3" t="s">
        <v>363</v>
      </c>
      <c r="C240" s="1">
        <v>116500</v>
      </c>
      <c r="D240" s="1">
        <v>10000</v>
      </c>
      <c r="E240" s="1">
        <v>10500</v>
      </c>
      <c r="F240" s="1">
        <v>11000</v>
      </c>
      <c r="G240" s="1">
        <v>12000</v>
      </c>
      <c r="H240" s="1">
        <v>12500</v>
      </c>
      <c r="I240" s="1">
        <v>14000</v>
      </c>
      <c r="J240" s="1">
        <v>15000</v>
      </c>
      <c r="K240" s="1">
        <v>15500</v>
      </c>
      <c r="L240" s="1">
        <v>16000</v>
      </c>
      <c r="M240" s="3" t="s">
        <v>386</v>
      </c>
      <c r="N240" s="3" t="s">
        <v>213</v>
      </c>
      <c r="O240" s="3" t="s">
        <v>428</v>
      </c>
      <c r="P240" s="1">
        <v>42.4</v>
      </c>
      <c r="Q240" s="1">
        <v>3.5</v>
      </c>
      <c r="R240" s="1">
        <v>3.8</v>
      </c>
      <c r="S240" s="1">
        <v>4</v>
      </c>
      <c r="T240" s="1">
        <v>4.5</v>
      </c>
      <c r="U240" s="1">
        <v>4.8</v>
      </c>
      <c r="V240" s="1">
        <v>5</v>
      </c>
      <c r="W240" s="1">
        <v>5.3</v>
      </c>
      <c r="X240" s="1">
        <v>5.5</v>
      </c>
      <c r="Y240" s="1">
        <v>6</v>
      </c>
    </row>
    <row r="241" spans="1:25" ht="204" customHeight="1" x14ac:dyDescent="0.35">
      <c r="A241" s="22"/>
      <c r="B241" s="3" t="s">
        <v>364</v>
      </c>
      <c r="C241" s="1" t="s">
        <v>153</v>
      </c>
      <c r="D241" s="1" t="s">
        <v>154</v>
      </c>
      <c r="E241" s="1" t="s">
        <v>155</v>
      </c>
      <c r="F241" s="1" t="s">
        <v>155</v>
      </c>
      <c r="G241" s="1" t="s">
        <v>155</v>
      </c>
      <c r="H241" s="1" t="s">
        <v>155</v>
      </c>
      <c r="I241" s="4" t="s">
        <v>156</v>
      </c>
      <c r="J241" s="4" t="s">
        <v>156</v>
      </c>
      <c r="K241" s="4" t="s">
        <v>156</v>
      </c>
      <c r="L241" s="4" t="s">
        <v>156</v>
      </c>
      <c r="M241" s="3" t="s">
        <v>385</v>
      </c>
      <c r="N241" s="3" t="s">
        <v>214</v>
      </c>
      <c r="O241" s="3" t="s">
        <v>428</v>
      </c>
      <c r="P241" s="1">
        <v>8.8000000000000007</v>
      </c>
      <c r="Q241" s="1">
        <v>0.8</v>
      </c>
      <c r="R241" s="1">
        <v>0.8</v>
      </c>
      <c r="S241" s="1">
        <v>0.8</v>
      </c>
      <c r="T241" s="1">
        <v>0.8</v>
      </c>
      <c r="U241" s="1">
        <v>0.8</v>
      </c>
      <c r="V241" s="1">
        <v>1.2</v>
      </c>
      <c r="W241" s="1">
        <v>1.2</v>
      </c>
      <c r="X241" s="1">
        <v>1.2</v>
      </c>
      <c r="Y241" s="1">
        <v>1.2</v>
      </c>
    </row>
    <row r="242" spans="1:25" ht="65.5" customHeight="1" x14ac:dyDescent="0.35">
      <c r="A242" s="22"/>
      <c r="B242" s="3" t="s">
        <v>365</v>
      </c>
      <c r="C242" s="1">
        <v>13518</v>
      </c>
      <c r="D242" s="1">
        <v>1502</v>
      </c>
      <c r="E242" s="1">
        <v>1502</v>
      </c>
      <c r="F242" s="1">
        <v>1502</v>
      </c>
      <c r="G242" s="1">
        <v>1502</v>
      </c>
      <c r="H242" s="1">
        <v>1502</v>
      </c>
      <c r="I242" s="1">
        <v>1502</v>
      </c>
      <c r="J242" s="1">
        <v>1502</v>
      </c>
      <c r="K242" s="1">
        <v>1502</v>
      </c>
      <c r="L242" s="1">
        <v>1502</v>
      </c>
      <c r="M242" s="3" t="s">
        <v>384</v>
      </c>
      <c r="N242" s="3" t="s">
        <v>215</v>
      </c>
      <c r="O242" s="3" t="s">
        <v>428</v>
      </c>
      <c r="P242" s="1">
        <v>15.03</v>
      </c>
      <c r="Q242" s="1">
        <v>1.67</v>
      </c>
      <c r="R242" s="1">
        <v>1.67</v>
      </c>
      <c r="S242" s="1">
        <v>1.67</v>
      </c>
      <c r="T242" s="1">
        <v>1.67</v>
      </c>
      <c r="U242" s="1">
        <v>1.67</v>
      </c>
      <c r="V242" s="1">
        <v>1.67</v>
      </c>
      <c r="W242" s="1">
        <v>1.67</v>
      </c>
      <c r="X242" s="1">
        <v>1.67</v>
      </c>
      <c r="Y242" s="1">
        <v>1.67</v>
      </c>
    </row>
    <row r="243" spans="1:25" ht="114" customHeight="1" x14ac:dyDescent="0.35">
      <c r="A243" s="22"/>
      <c r="B243" s="3" t="s">
        <v>383</v>
      </c>
      <c r="C243" s="1">
        <v>153</v>
      </c>
      <c r="D243" s="1">
        <v>17</v>
      </c>
      <c r="E243" s="1">
        <v>17</v>
      </c>
      <c r="F243" s="1">
        <v>17</v>
      </c>
      <c r="G243" s="1">
        <v>17</v>
      </c>
      <c r="H243" s="1">
        <v>17</v>
      </c>
      <c r="I243" s="1">
        <v>17</v>
      </c>
      <c r="J243" s="1">
        <v>17</v>
      </c>
      <c r="K243" s="1">
        <v>17</v>
      </c>
      <c r="L243" s="1">
        <v>17</v>
      </c>
      <c r="M243" s="3" t="s">
        <v>382</v>
      </c>
      <c r="N243" s="3" t="s">
        <v>215</v>
      </c>
      <c r="O243" s="3" t="s">
        <v>428</v>
      </c>
      <c r="P243" s="1">
        <v>3.6</v>
      </c>
      <c r="Q243" s="1">
        <v>0.4</v>
      </c>
      <c r="R243" s="1">
        <v>0.4</v>
      </c>
      <c r="S243" s="1">
        <v>0.4</v>
      </c>
      <c r="T243" s="1">
        <v>0.4</v>
      </c>
      <c r="U243" s="1">
        <v>0.4</v>
      </c>
      <c r="V243" s="1">
        <v>0.4</v>
      </c>
      <c r="W243" s="1">
        <v>0.4</v>
      </c>
      <c r="X243" s="1">
        <v>0.4</v>
      </c>
      <c r="Y243" s="1">
        <v>0.4</v>
      </c>
    </row>
    <row r="244" spans="1:25" ht="63.5" customHeight="1" x14ac:dyDescent="0.35">
      <c r="A244" s="22"/>
      <c r="B244" s="3" t="s">
        <v>366</v>
      </c>
      <c r="C244" s="1">
        <v>90000</v>
      </c>
      <c r="D244" s="1">
        <v>10000</v>
      </c>
      <c r="E244" s="1">
        <v>10000</v>
      </c>
      <c r="F244" s="1">
        <v>10000</v>
      </c>
      <c r="G244" s="1">
        <v>10000</v>
      </c>
      <c r="H244" s="1">
        <v>10000</v>
      </c>
      <c r="I244" s="1">
        <v>10000</v>
      </c>
      <c r="J244" s="1">
        <v>10000</v>
      </c>
      <c r="K244" s="1">
        <v>10000</v>
      </c>
      <c r="L244" s="1">
        <v>10000</v>
      </c>
      <c r="M244" s="3" t="s">
        <v>381</v>
      </c>
      <c r="N244" s="3" t="s">
        <v>215</v>
      </c>
      <c r="O244" s="3" t="s">
        <v>428</v>
      </c>
      <c r="P244" s="1">
        <v>20.7</v>
      </c>
      <c r="Q244" s="1">
        <v>2.1</v>
      </c>
      <c r="R244" s="1">
        <v>2.15</v>
      </c>
      <c r="S244" s="1">
        <v>2.2000000000000002</v>
      </c>
      <c r="T244" s="1">
        <v>2.25</v>
      </c>
      <c r="U244" s="1">
        <v>2.2999999999999998</v>
      </c>
      <c r="V244" s="1">
        <v>2.35</v>
      </c>
      <c r="W244" s="1">
        <v>2.4</v>
      </c>
      <c r="X244" s="1">
        <v>2.4500000000000002</v>
      </c>
      <c r="Y244" s="14">
        <v>2.5</v>
      </c>
    </row>
    <row r="245" spans="1:25" ht="108.5" x14ac:dyDescent="0.35">
      <c r="A245" s="22"/>
      <c r="B245" s="29" t="s">
        <v>229</v>
      </c>
      <c r="C245" s="7">
        <f>SUM(D245:L245)</f>
        <v>54</v>
      </c>
      <c r="D245" s="7">
        <v>6</v>
      </c>
      <c r="E245" s="7">
        <v>6</v>
      </c>
      <c r="F245" s="7">
        <v>6</v>
      </c>
      <c r="G245" s="7">
        <v>6</v>
      </c>
      <c r="H245" s="7">
        <v>6</v>
      </c>
      <c r="I245" s="7">
        <v>6</v>
      </c>
      <c r="J245" s="7">
        <v>6</v>
      </c>
      <c r="K245" s="7">
        <v>6</v>
      </c>
      <c r="L245" s="7">
        <v>6</v>
      </c>
      <c r="M245" s="36" t="s">
        <v>380</v>
      </c>
      <c r="N245" s="29" t="s">
        <v>211</v>
      </c>
      <c r="O245" s="29" t="s">
        <v>428</v>
      </c>
      <c r="P245" s="37">
        <f>SUM(Q245:Y245)</f>
        <v>1.625</v>
      </c>
      <c r="Q245" s="37">
        <v>0.15</v>
      </c>
      <c r="R245" s="37">
        <v>0.15</v>
      </c>
      <c r="S245" s="37">
        <v>0.17</v>
      </c>
      <c r="T245" s="37">
        <v>0.17</v>
      </c>
      <c r="U245" s="37">
        <v>0.18</v>
      </c>
      <c r="V245" s="37">
        <v>0.19</v>
      </c>
      <c r="W245" s="37">
        <v>0.2</v>
      </c>
      <c r="X245" s="37">
        <v>0.2</v>
      </c>
      <c r="Y245" s="37">
        <v>0.215</v>
      </c>
    </row>
    <row r="246" spans="1:25" ht="77.5" x14ac:dyDescent="0.35">
      <c r="A246" s="22"/>
      <c r="B246" s="29" t="s">
        <v>367</v>
      </c>
      <c r="C246" s="7">
        <f>D246+E246+F246+G246+H246+I246+J246+K246+L246</f>
        <v>9000</v>
      </c>
      <c r="D246" s="7">
        <v>1000</v>
      </c>
      <c r="E246" s="7">
        <v>1000</v>
      </c>
      <c r="F246" s="7">
        <v>1000</v>
      </c>
      <c r="G246" s="7">
        <v>1000</v>
      </c>
      <c r="H246" s="7">
        <v>1000</v>
      </c>
      <c r="I246" s="7">
        <v>1000</v>
      </c>
      <c r="J246" s="7">
        <v>1000</v>
      </c>
      <c r="K246" s="7">
        <v>1000</v>
      </c>
      <c r="L246" s="7">
        <v>1000</v>
      </c>
      <c r="M246" s="29" t="s">
        <v>379</v>
      </c>
      <c r="N246" s="29" t="s">
        <v>211</v>
      </c>
      <c r="O246" s="29" t="s">
        <v>428</v>
      </c>
      <c r="P246" s="37">
        <f>SUM(Q246:Y246)</f>
        <v>2.7850000000000001</v>
      </c>
      <c r="Q246" s="37">
        <v>0.3</v>
      </c>
      <c r="R246" s="37">
        <v>0.3</v>
      </c>
      <c r="S246" s="37">
        <v>0.3</v>
      </c>
      <c r="T246" s="37">
        <v>0.3</v>
      </c>
      <c r="U246" s="37">
        <v>0.3</v>
      </c>
      <c r="V246" s="37">
        <v>0.32</v>
      </c>
      <c r="W246" s="37">
        <v>0.32</v>
      </c>
      <c r="X246" s="37">
        <v>0.32</v>
      </c>
      <c r="Y246" s="7">
        <v>0.32500000000000001</v>
      </c>
    </row>
    <row r="247" spans="1:25" ht="124" x14ac:dyDescent="0.35">
      <c r="A247" s="22"/>
      <c r="B247" s="29" t="s">
        <v>368</v>
      </c>
      <c r="C247" s="7">
        <f>SUM(D247:L247)</f>
        <v>139</v>
      </c>
      <c r="D247" s="7">
        <v>14</v>
      </c>
      <c r="E247" s="7">
        <v>14</v>
      </c>
      <c r="F247" s="7">
        <v>15</v>
      </c>
      <c r="G247" s="7">
        <v>15</v>
      </c>
      <c r="H247" s="7">
        <v>15</v>
      </c>
      <c r="I247" s="7">
        <v>16</v>
      </c>
      <c r="J247" s="7">
        <v>16</v>
      </c>
      <c r="K247" s="7">
        <v>17</v>
      </c>
      <c r="L247" s="7">
        <v>17</v>
      </c>
      <c r="M247" s="29" t="s">
        <v>378</v>
      </c>
      <c r="N247" s="29" t="s">
        <v>211</v>
      </c>
      <c r="O247" s="29" t="s">
        <v>428</v>
      </c>
      <c r="P247" s="37">
        <f>SUM(Q247:Y247)</f>
        <v>1.43</v>
      </c>
      <c r="Q247" s="7">
        <v>0.15</v>
      </c>
      <c r="R247" s="7">
        <v>0.15</v>
      </c>
      <c r="S247" s="7">
        <v>0.15</v>
      </c>
      <c r="T247" s="7">
        <v>0.16</v>
      </c>
      <c r="U247" s="7">
        <v>0.16</v>
      </c>
      <c r="V247" s="7">
        <v>0.16</v>
      </c>
      <c r="W247" s="7">
        <v>0.16500000000000001</v>
      </c>
      <c r="X247" s="7">
        <v>0.16500000000000001</v>
      </c>
      <c r="Y247" s="7">
        <v>0.17</v>
      </c>
    </row>
    <row r="248" spans="1:25" ht="68" customHeight="1" x14ac:dyDescent="0.35">
      <c r="A248" s="22"/>
      <c r="B248" s="3" t="s">
        <v>369</v>
      </c>
      <c r="C248" s="1">
        <v>41950</v>
      </c>
      <c r="D248" s="1">
        <v>3950</v>
      </c>
      <c r="E248" s="1">
        <v>4400</v>
      </c>
      <c r="F248" s="1">
        <v>4500</v>
      </c>
      <c r="G248" s="1">
        <v>4600</v>
      </c>
      <c r="H248" s="1">
        <v>4700</v>
      </c>
      <c r="I248" s="1">
        <v>4800</v>
      </c>
      <c r="J248" s="1">
        <v>4900</v>
      </c>
      <c r="K248" s="1">
        <v>5000</v>
      </c>
      <c r="L248" s="1">
        <v>5100</v>
      </c>
      <c r="M248" s="8" t="s">
        <v>377</v>
      </c>
      <c r="N248" s="3" t="s">
        <v>217</v>
      </c>
      <c r="O248" s="3" t="s">
        <v>428</v>
      </c>
      <c r="P248" s="9">
        <v>3.8</v>
      </c>
      <c r="Q248" s="11">
        <v>0.38</v>
      </c>
      <c r="R248" s="9">
        <v>0.39</v>
      </c>
      <c r="S248" s="9">
        <v>0.4</v>
      </c>
      <c r="T248" s="9">
        <v>0.41</v>
      </c>
      <c r="U248" s="11">
        <v>0.42</v>
      </c>
      <c r="V248" s="11">
        <v>0.43</v>
      </c>
      <c r="W248" s="11">
        <v>0.44</v>
      </c>
      <c r="X248" s="11">
        <v>0.46</v>
      </c>
      <c r="Y248" s="11">
        <v>0.47</v>
      </c>
    </row>
    <row r="249" spans="1:25" ht="159" customHeight="1" x14ac:dyDescent="0.35">
      <c r="A249" s="22"/>
      <c r="B249" s="3" t="s">
        <v>370</v>
      </c>
      <c r="C249" s="1">
        <v>30</v>
      </c>
      <c r="D249" s="1">
        <v>3</v>
      </c>
      <c r="E249" s="1">
        <v>4</v>
      </c>
      <c r="F249" s="1">
        <v>2</v>
      </c>
      <c r="G249" s="1">
        <v>3</v>
      </c>
      <c r="H249" s="1">
        <v>4</v>
      </c>
      <c r="I249" s="1">
        <v>3</v>
      </c>
      <c r="J249" s="1">
        <v>3</v>
      </c>
      <c r="K249" s="1">
        <v>4</v>
      </c>
      <c r="L249" s="1">
        <v>4</v>
      </c>
      <c r="M249" s="8" t="s">
        <v>376</v>
      </c>
      <c r="N249" s="3" t="s">
        <v>217</v>
      </c>
      <c r="O249" s="3" t="s">
        <v>428</v>
      </c>
      <c r="P249" s="11">
        <v>4.2</v>
      </c>
      <c r="Q249" s="11">
        <v>0.4</v>
      </c>
      <c r="R249" s="11">
        <v>0.5</v>
      </c>
      <c r="S249" s="11">
        <v>0.3</v>
      </c>
      <c r="T249" s="11">
        <v>0.5</v>
      </c>
      <c r="U249" s="11">
        <v>0.6</v>
      </c>
      <c r="V249" s="11">
        <v>0.4</v>
      </c>
      <c r="W249" s="11">
        <v>0.4</v>
      </c>
      <c r="X249" s="11">
        <v>0.5</v>
      </c>
      <c r="Y249" s="11">
        <v>0.6</v>
      </c>
    </row>
    <row r="250" spans="1:25" ht="101.5" customHeight="1" x14ac:dyDescent="0.35">
      <c r="A250" s="22"/>
      <c r="B250" s="3" t="s">
        <v>371</v>
      </c>
      <c r="C250" s="1">
        <v>68</v>
      </c>
      <c r="D250" s="1">
        <v>5</v>
      </c>
      <c r="E250" s="1">
        <v>6</v>
      </c>
      <c r="F250" s="1">
        <v>7</v>
      </c>
      <c r="G250" s="1">
        <v>7</v>
      </c>
      <c r="H250" s="1">
        <v>8</v>
      </c>
      <c r="I250" s="1">
        <v>8</v>
      </c>
      <c r="J250" s="1">
        <v>9</v>
      </c>
      <c r="K250" s="1">
        <v>9</v>
      </c>
      <c r="L250" s="1">
        <v>9</v>
      </c>
      <c r="M250" s="8" t="s">
        <v>375</v>
      </c>
      <c r="N250" s="3" t="s">
        <v>217</v>
      </c>
      <c r="O250" s="3" t="s">
        <v>428</v>
      </c>
      <c r="P250" s="11">
        <v>4.5</v>
      </c>
      <c r="Q250" s="9" t="s">
        <v>91</v>
      </c>
      <c r="R250" s="9" t="s">
        <v>92</v>
      </c>
      <c r="S250" s="9" t="s">
        <v>93</v>
      </c>
      <c r="T250" s="9" t="s">
        <v>94</v>
      </c>
      <c r="U250" s="9" t="s">
        <v>95</v>
      </c>
      <c r="V250" s="9" t="s">
        <v>96</v>
      </c>
      <c r="W250" s="9" t="s">
        <v>97</v>
      </c>
      <c r="X250" s="9" t="s">
        <v>98</v>
      </c>
      <c r="Y250" s="9" t="s">
        <v>99</v>
      </c>
    </row>
    <row r="251" spans="1:25" ht="127.5" customHeight="1" x14ac:dyDescent="0.35">
      <c r="A251" s="22"/>
      <c r="B251" s="3" t="s">
        <v>372</v>
      </c>
      <c r="C251" s="1">
        <v>45</v>
      </c>
      <c r="D251" s="1">
        <v>5</v>
      </c>
      <c r="E251" s="1">
        <v>5</v>
      </c>
      <c r="F251" s="1">
        <v>5</v>
      </c>
      <c r="G251" s="1">
        <v>5</v>
      </c>
      <c r="H251" s="1">
        <v>5</v>
      </c>
      <c r="I251" s="1">
        <v>5</v>
      </c>
      <c r="J251" s="1">
        <v>5</v>
      </c>
      <c r="K251" s="1">
        <v>5</v>
      </c>
      <c r="L251" s="1">
        <v>5</v>
      </c>
      <c r="M251" s="8" t="s">
        <v>374</v>
      </c>
      <c r="N251" s="3" t="s">
        <v>221</v>
      </c>
      <c r="O251" s="3" t="s">
        <v>428</v>
      </c>
      <c r="P251" s="11">
        <v>7.35</v>
      </c>
      <c r="Q251" s="1">
        <v>0.65</v>
      </c>
      <c r="R251" s="1">
        <v>0.7</v>
      </c>
      <c r="S251" s="1">
        <v>0.75</v>
      </c>
      <c r="T251" s="1">
        <v>0.8</v>
      </c>
      <c r="U251" s="1">
        <v>0.8</v>
      </c>
      <c r="V251" s="1">
        <v>0.85</v>
      </c>
      <c r="W251" s="1">
        <v>0.9</v>
      </c>
      <c r="X251" s="1">
        <v>0.95</v>
      </c>
      <c r="Y251" s="1">
        <v>0.95</v>
      </c>
    </row>
    <row r="252" spans="1:25" ht="77.5" x14ac:dyDescent="0.35">
      <c r="A252" s="22"/>
      <c r="B252" s="3" t="s">
        <v>372</v>
      </c>
      <c r="C252" s="1">
        <v>45</v>
      </c>
      <c r="D252" s="1">
        <v>5</v>
      </c>
      <c r="E252" s="1">
        <v>5</v>
      </c>
      <c r="F252" s="1">
        <v>5</v>
      </c>
      <c r="G252" s="1">
        <v>5</v>
      </c>
      <c r="H252" s="1">
        <v>5</v>
      </c>
      <c r="I252" s="1">
        <v>5</v>
      </c>
      <c r="J252" s="1">
        <v>5</v>
      </c>
      <c r="K252" s="1">
        <v>5</v>
      </c>
      <c r="L252" s="1">
        <v>5</v>
      </c>
      <c r="M252" s="3" t="s">
        <v>373</v>
      </c>
      <c r="N252" s="3" t="s">
        <v>221</v>
      </c>
      <c r="O252" s="3" t="s">
        <v>428</v>
      </c>
      <c r="P252" s="11">
        <v>2.5</v>
      </c>
      <c r="Q252" s="1">
        <v>0.2</v>
      </c>
      <c r="R252" s="1">
        <v>0.2</v>
      </c>
      <c r="S252" s="1">
        <v>0.2</v>
      </c>
      <c r="T252" s="1">
        <v>0.25</v>
      </c>
      <c r="U252" s="1">
        <v>0.25</v>
      </c>
      <c r="V252" s="1">
        <v>0.3</v>
      </c>
      <c r="W252" s="1">
        <v>0.35</v>
      </c>
      <c r="X252" s="1">
        <v>0.35</v>
      </c>
      <c r="Y252" s="1">
        <v>0.4</v>
      </c>
    </row>
    <row r="253" spans="1:25" ht="15.5" x14ac:dyDescent="0.35">
      <c r="A253" s="22" t="s">
        <v>426</v>
      </c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4"/>
      <c r="P253" s="4"/>
      <c r="Q253" s="31"/>
      <c r="R253" s="31"/>
      <c r="S253" s="31"/>
      <c r="T253" s="31"/>
      <c r="U253" s="31"/>
      <c r="V253" s="31"/>
      <c r="W253" s="31"/>
      <c r="X253" s="31"/>
      <c r="Y253" s="31"/>
    </row>
    <row r="254" spans="1:25" ht="31" x14ac:dyDescent="0.35">
      <c r="A254" s="22" t="s">
        <v>11</v>
      </c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5" t="s">
        <v>12</v>
      </c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15.5" x14ac:dyDescent="0.3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5" t="s">
        <v>13</v>
      </c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116.5" customHeight="1" x14ac:dyDescent="0.35">
      <c r="A256" s="22" t="s">
        <v>26</v>
      </c>
      <c r="B256" s="3" t="s">
        <v>404</v>
      </c>
      <c r="C256" s="6">
        <f>D256+E256+F256+G256+H256+I256+J256+K256+L256</f>
        <v>54</v>
      </c>
      <c r="D256" s="6">
        <v>6</v>
      </c>
      <c r="E256" s="6">
        <v>6</v>
      </c>
      <c r="F256" s="6">
        <v>6</v>
      </c>
      <c r="G256" s="6">
        <v>6</v>
      </c>
      <c r="H256" s="6">
        <v>6</v>
      </c>
      <c r="I256" s="6">
        <v>6</v>
      </c>
      <c r="J256" s="6">
        <v>6</v>
      </c>
      <c r="K256" s="6">
        <v>6</v>
      </c>
      <c r="L256" s="6">
        <v>6</v>
      </c>
      <c r="M256" s="3" t="s">
        <v>226</v>
      </c>
      <c r="N256" s="32" t="s">
        <v>151</v>
      </c>
      <c r="O256" s="3" t="s">
        <v>12</v>
      </c>
      <c r="P256" s="57">
        <v>0</v>
      </c>
      <c r="Q256" s="57">
        <v>0</v>
      </c>
      <c r="R256" s="57">
        <v>0</v>
      </c>
      <c r="S256" s="57">
        <v>0</v>
      </c>
      <c r="T256" s="57">
        <v>0</v>
      </c>
      <c r="U256" s="57">
        <v>0</v>
      </c>
      <c r="V256" s="57">
        <v>0</v>
      </c>
      <c r="W256" s="57">
        <v>0</v>
      </c>
      <c r="X256" s="57">
        <v>0</v>
      </c>
      <c r="Y256" s="57">
        <v>0</v>
      </c>
    </row>
    <row r="257" spans="1:25" ht="115.5" customHeight="1" x14ac:dyDescent="0.35">
      <c r="A257" s="22"/>
      <c r="B257" s="8" t="s">
        <v>148</v>
      </c>
      <c r="C257" s="9">
        <f>D257+E257+F257+G257+H257+I257+J257+K257+L257</f>
        <v>32824.584000000003</v>
      </c>
      <c r="D257" s="9">
        <f>3506.9</f>
        <v>3506.9</v>
      </c>
      <c r="E257" s="9">
        <f>D257*1.01</f>
        <v>3541.9690000000001</v>
      </c>
      <c r="F257" s="9">
        <f>D257*1.02</f>
        <v>3577.038</v>
      </c>
      <c r="G257" s="9">
        <f>D257*1.03</f>
        <v>3612.107</v>
      </c>
      <c r="H257" s="9">
        <f>D257*1.04</f>
        <v>3647.1760000000004</v>
      </c>
      <c r="I257" s="9">
        <f>D257*1.05</f>
        <v>3682.2450000000003</v>
      </c>
      <c r="J257" s="9">
        <f>D257*1.06</f>
        <v>3717.3140000000003</v>
      </c>
      <c r="K257" s="9">
        <f>D257*1.07</f>
        <v>3752.3830000000003</v>
      </c>
      <c r="L257" s="9">
        <f>D257*1.08</f>
        <v>3787.4520000000002</v>
      </c>
      <c r="M257" s="8" t="s">
        <v>407</v>
      </c>
      <c r="N257" s="3" t="s">
        <v>51</v>
      </c>
      <c r="O257" s="3" t="s">
        <v>12</v>
      </c>
      <c r="P257" s="1">
        <f>Q257+R257+S257+T257+U257+V257+W257+X257+Y257</f>
        <v>2756.26</v>
      </c>
      <c r="Q257" s="1">
        <v>291.55</v>
      </c>
      <c r="R257" s="1">
        <v>297.02</v>
      </c>
      <c r="S257" s="1">
        <v>300.82</v>
      </c>
      <c r="T257" s="1">
        <v>303.77</v>
      </c>
      <c r="U257" s="1">
        <v>306.72000000000003</v>
      </c>
      <c r="V257" s="1">
        <v>309.67</v>
      </c>
      <c r="W257" s="1">
        <v>312.62</v>
      </c>
      <c r="X257" s="1">
        <v>315.57</v>
      </c>
      <c r="Y257" s="1">
        <v>318.52</v>
      </c>
    </row>
    <row r="258" spans="1:25" ht="113.5" customHeight="1" x14ac:dyDescent="0.35">
      <c r="A258" s="22"/>
      <c r="B258" s="8" t="s">
        <v>148</v>
      </c>
      <c r="C258" s="10">
        <f>D258+E258+F258+G258+H258+I258+J258+K258+L258</f>
        <v>43284.383999999998</v>
      </c>
      <c r="D258" s="9">
        <v>4624.3999999999996</v>
      </c>
      <c r="E258" s="9">
        <f>D258*1.01</f>
        <v>4670.6439999999993</v>
      </c>
      <c r="F258" s="9">
        <f>D258*1.02</f>
        <v>4716.8879999999999</v>
      </c>
      <c r="G258" s="9">
        <f>D258*1.03</f>
        <v>4763.1319999999996</v>
      </c>
      <c r="H258" s="9">
        <f>D258*1.04</f>
        <v>4809.3760000000002</v>
      </c>
      <c r="I258" s="9">
        <f>D258*1.05</f>
        <v>4855.62</v>
      </c>
      <c r="J258" s="9">
        <f>D258*1.06</f>
        <v>4901.8639999999996</v>
      </c>
      <c r="K258" s="9">
        <f>D258*1.07</f>
        <v>4948.1080000000002</v>
      </c>
      <c r="L258" s="9">
        <f>D258*1.08</f>
        <v>4994.3519999999999</v>
      </c>
      <c r="M258" s="8" t="s">
        <v>530</v>
      </c>
      <c r="N258" s="3" t="s">
        <v>51</v>
      </c>
      <c r="O258" s="3" t="s">
        <v>12</v>
      </c>
      <c r="P258" s="1">
        <f>Q258+R258+S258+T258+U258+V258+W258+X258+Y258</f>
        <v>1820.1299999999999</v>
      </c>
      <c r="Q258" s="1">
        <v>192.53</v>
      </c>
      <c r="R258" s="1">
        <v>196.14</v>
      </c>
      <c r="S258" s="1">
        <v>198.65</v>
      </c>
      <c r="T258" s="1">
        <v>200.6</v>
      </c>
      <c r="U258" s="1">
        <v>202.55</v>
      </c>
      <c r="V258" s="1">
        <v>204.49</v>
      </c>
      <c r="W258" s="1">
        <v>206.44</v>
      </c>
      <c r="X258" s="1">
        <v>208.39</v>
      </c>
      <c r="Y258" s="1">
        <v>210.34</v>
      </c>
    </row>
    <row r="259" spans="1:25" ht="61.5" customHeight="1" x14ac:dyDescent="0.35">
      <c r="A259" s="22"/>
      <c r="B259" s="8" t="s">
        <v>247</v>
      </c>
      <c r="C259" s="11" t="s">
        <v>133</v>
      </c>
      <c r="D259" s="11" t="s">
        <v>132</v>
      </c>
      <c r="E259" s="11" t="s">
        <v>132</v>
      </c>
      <c r="F259" s="11" t="s">
        <v>132</v>
      </c>
      <c r="G259" s="11" t="s">
        <v>132</v>
      </c>
      <c r="H259" s="11" t="s">
        <v>132</v>
      </c>
      <c r="I259" s="11" t="s">
        <v>132</v>
      </c>
      <c r="J259" s="11" t="s">
        <v>132</v>
      </c>
      <c r="K259" s="11" t="s">
        <v>132</v>
      </c>
      <c r="L259" s="11" t="s">
        <v>132</v>
      </c>
      <c r="M259" s="8" t="s">
        <v>408</v>
      </c>
      <c r="N259" s="3" t="s">
        <v>51</v>
      </c>
      <c r="O259" s="3" t="s">
        <v>12</v>
      </c>
      <c r="P259" s="1">
        <f>Q259+R259+S259+T259+U259+V259+W259+X259+Y259</f>
        <v>0.62000000000000011</v>
      </c>
      <c r="Q259" s="1">
        <v>0.06</v>
      </c>
      <c r="R259" s="1">
        <v>7.0000000000000007E-2</v>
      </c>
      <c r="S259" s="1">
        <v>7.0000000000000007E-2</v>
      </c>
      <c r="T259" s="1">
        <v>7.0000000000000007E-2</v>
      </c>
      <c r="U259" s="1">
        <v>7.0000000000000007E-2</v>
      </c>
      <c r="V259" s="1">
        <v>7.0000000000000007E-2</v>
      </c>
      <c r="W259" s="1">
        <v>7.0000000000000007E-2</v>
      </c>
      <c r="X259" s="1">
        <v>7.0000000000000007E-2</v>
      </c>
      <c r="Y259" s="1">
        <v>7.0000000000000007E-2</v>
      </c>
    </row>
    <row r="260" spans="1:25" ht="139.5" x14ac:dyDescent="0.35">
      <c r="A260" s="22"/>
      <c r="B260" s="3" t="s">
        <v>247</v>
      </c>
      <c r="C260" s="1" t="s">
        <v>150</v>
      </c>
      <c r="D260" s="1" t="s">
        <v>149</v>
      </c>
      <c r="E260" s="1" t="s">
        <v>149</v>
      </c>
      <c r="F260" s="1" t="s">
        <v>149</v>
      </c>
      <c r="G260" s="1" t="s">
        <v>149</v>
      </c>
      <c r="H260" s="1" t="s">
        <v>149</v>
      </c>
      <c r="I260" s="1" t="s">
        <v>149</v>
      </c>
      <c r="J260" s="1" t="s">
        <v>149</v>
      </c>
      <c r="K260" s="1" t="s">
        <v>149</v>
      </c>
      <c r="L260" s="1" t="s">
        <v>149</v>
      </c>
      <c r="M260" s="8" t="s">
        <v>409</v>
      </c>
      <c r="N260" s="3" t="s">
        <v>51</v>
      </c>
      <c r="O260" s="3" t="s">
        <v>12</v>
      </c>
      <c r="P260" s="1">
        <f>Q260+R260+S260+T260+U260+V260+W260+X260+Y260</f>
        <v>0.18</v>
      </c>
      <c r="Q260" s="1">
        <v>0.02</v>
      </c>
      <c r="R260" s="1">
        <v>0.02</v>
      </c>
      <c r="S260" s="1">
        <v>0.02</v>
      </c>
      <c r="T260" s="1">
        <v>0.02</v>
      </c>
      <c r="U260" s="1">
        <v>0.02</v>
      </c>
      <c r="V260" s="1">
        <v>0.02</v>
      </c>
      <c r="W260" s="1">
        <v>0.02</v>
      </c>
      <c r="X260" s="1">
        <v>0.02</v>
      </c>
      <c r="Y260" s="1">
        <v>0.02</v>
      </c>
    </row>
    <row r="261" spans="1:25" ht="62" x14ac:dyDescent="0.35">
      <c r="A261" s="22"/>
      <c r="B261" s="3" t="s">
        <v>247</v>
      </c>
      <c r="C261" s="1" t="s">
        <v>55</v>
      </c>
      <c r="D261" s="1" t="s">
        <v>54</v>
      </c>
      <c r="E261" s="1" t="s">
        <v>54</v>
      </c>
      <c r="F261" s="1" t="s">
        <v>54</v>
      </c>
      <c r="G261" s="1" t="s">
        <v>54</v>
      </c>
      <c r="H261" s="1" t="s">
        <v>54</v>
      </c>
      <c r="I261" s="1" t="s">
        <v>54</v>
      </c>
      <c r="J261" s="1" t="s">
        <v>54</v>
      </c>
      <c r="K261" s="1" t="s">
        <v>54</v>
      </c>
      <c r="L261" s="1" t="s">
        <v>54</v>
      </c>
      <c r="M261" s="8" t="s">
        <v>410</v>
      </c>
      <c r="N261" s="3" t="s">
        <v>51</v>
      </c>
      <c r="O261" s="3" t="s">
        <v>12</v>
      </c>
      <c r="P261" s="1">
        <f>Q261+R261+S261+T261+U261+V261+W261+X261+Y261</f>
        <v>0.09</v>
      </c>
      <c r="Q261" s="1">
        <v>0.01</v>
      </c>
      <c r="R261" s="1">
        <v>0.01</v>
      </c>
      <c r="S261" s="1">
        <v>0.01</v>
      </c>
      <c r="T261" s="1">
        <v>0.01</v>
      </c>
      <c r="U261" s="1">
        <v>0.01</v>
      </c>
      <c r="V261" s="1">
        <v>0.01</v>
      </c>
      <c r="W261" s="1">
        <v>0.01</v>
      </c>
      <c r="X261" s="1">
        <v>0.01</v>
      </c>
      <c r="Y261" s="1">
        <v>0.01</v>
      </c>
    </row>
    <row r="262" spans="1:25" ht="291.5" customHeight="1" x14ac:dyDescent="0.35">
      <c r="A262" s="22"/>
      <c r="B262" s="3" t="s">
        <v>405</v>
      </c>
      <c r="C262" s="1">
        <v>90</v>
      </c>
      <c r="D262" s="1">
        <v>10</v>
      </c>
      <c r="E262" s="1">
        <v>10</v>
      </c>
      <c r="F262" s="1">
        <v>10</v>
      </c>
      <c r="G262" s="1">
        <v>10</v>
      </c>
      <c r="H262" s="1">
        <v>10</v>
      </c>
      <c r="I262" s="1">
        <v>10</v>
      </c>
      <c r="J262" s="1">
        <v>10</v>
      </c>
      <c r="K262" s="1">
        <v>10</v>
      </c>
      <c r="L262" s="1">
        <v>10</v>
      </c>
      <c r="M262" s="3" t="s">
        <v>411</v>
      </c>
      <c r="N262" s="3" t="s">
        <v>212</v>
      </c>
      <c r="O262" s="3" t="s">
        <v>428</v>
      </c>
      <c r="P262" s="2">
        <v>2.7</v>
      </c>
      <c r="Q262" s="2">
        <v>0.3</v>
      </c>
      <c r="R262" s="2">
        <v>0.3</v>
      </c>
      <c r="S262" s="2">
        <v>0.3</v>
      </c>
      <c r="T262" s="2">
        <v>0.3</v>
      </c>
      <c r="U262" s="2">
        <v>0.3</v>
      </c>
      <c r="V262" s="2">
        <v>0.3</v>
      </c>
      <c r="W262" s="2">
        <v>0.3</v>
      </c>
      <c r="X262" s="2">
        <v>0.3</v>
      </c>
      <c r="Y262" s="2">
        <v>0.3</v>
      </c>
    </row>
    <row r="263" spans="1:25" ht="115" customHeight="1" x14ac:dyDescent="0.35">
      <c r="A263" s="22"/>
      <c r="B263" s="3" t="s">
        <v>406</v>
      </c>
      <c r="C263" s="1">
        <v>54</v>
      </c>
      <c r="D263" s="1">
        <v>6</v>
      </c>
      <c r="E263" s="1">
        <v>6</v>
      </c>
      <c r="F263" s="1">
        <v>6</v>
      </c>
      <c r="G263" s="1">
        <v>6</v>
      </c>
      <c r="H263" s="1">
        <v>6</v>
      </c>
      <c r="I263" s="1">
        <v>6</v>
      </c>
      <c r="J263" s="1">
        <v>6</v>
      </c>
      <c r="K263" s="1">
        <v>6</v>
      </c>
      <c r="L263" s="1">
        <v>6</v>
      </c>
      <c r="M263" s="29" t="s">
        <v>412</v>
      </c>
      <c r="N263" s="3" t="s">
        <v>224</v>
      </c>
      <c r="O263" s="3" t="s">
        <v>428</v>
      </c>
      <c r="P263" s="57">
        <v>0</v>
      </c>
      <c r="Q263" s="57">
        <v>0</v>
      </c>
      <c r="R263" s="57">
        <v>0</v>
      </c>
      <c r="S263" s="57">
        <v>0</v>
      </c>
      <c r="T263" s="57">
        <v>0</v>
      </c>
      <c r="U263" s="57">
        <v>0</v>
      </c>
      <c r="V263" s="57">
        <v>0</v>
      </c>
      <c r="W263" s="57">
        <v>0</v>
      </c>
      <c r="X263" s="57">
        <v>0</v>
      </c>
      <c r="Y263" s="57">
        <v>0</v>
      </c>
    </row>
    <row r="264" spans="1:25" ht="15.5" x14ac:dyDescent="0.35">
      <c r="A264" s="22" t="s">
        <v>427</v>
      </c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4"/>
      <c r="P264" s="4"/>
      <c r="Q264" s="31"/>
      <c r="R264" s="31"/>
      <c r="S264" s="31"/>
      <c r="T264" s="31"/>
      <c r="U264" s="31"/>
      <c r="V264" s="31"/>
      <c r="W264" s="31"/>
      <c r="X264" s="31"/>
      <c r="Y264" s="31"/>
    </row>
    <row r="265" spans="1:25" ht="31" x14ac:dyDescent="0.35">
      <c r="A265" s="22" t="s">
        <v>11</v>
      </c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5" t="s">
        <v>12</v>
      </c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15.5" x14ac:dyDescent="0.3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5" t="s">
        <v>13</v>
      </c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14.5" customHeight="1" x14ac:dyDescent="0.35"/>
  </sheetData>
  <mergeCells count="66">
    <mergeCell ref="A160:N161"/>
    <mergeCell ref="A162:A166"/>
    <mergeCell ref="A167:N167"/>
    <mergeCell ref="A168:N169"/>
    <mergeCell ref="A256:A263"/>
    <mergeCell ref="A199:A208"/>
    <mergeCell ref="A209:N209"/>
    <mergeCell ref="A210:N211"/>
    <mergeCell ref="A212:A219"/>
    <mergeCell ref="A220:N220"/>
    <mergeCell ref="A221:N222"/>
    <mergeCell ref="A223:A252"/>
    <mergeCell ref="A253:N253"/>
    <mergeCell ref="A254:N255"/>
    <mergeCell ref="A55:N56"/>
    <mergeCell ref="A117:N118"/>
    <mergeCell ref="A119:A148"/>
    <mergeCell ref="A149:N149"/>
    <mergeCell ref="A11:N11"/>
    <mergeCell ref="A12:N13"/>
    <mergeCell ref="A14:A46"/>
    <mergeCell ref="A47:N47"/>
    <mergeCell ref="A48:N49"/>
    <mergeCell ref="A50:A53"/>
    <mergeCell ref="A54:N54"/>
    <mergeCell ref="A57:A101"/>
    <mergeCell ref="A102:N102"/>
    <mergeCell ref="A103:N104"/>
    <mergeCell ref="A105:A115"/>
    <mergeCell ref="M3:M5"/>
    <mergeCell ref="O3:O5"/>
    <mergeCell ref="C4:C5"/>
    <mergeCell ref="B3:B5"/>
    <mergeCell ref="A3:A5"/>
    <mergeCell ref="X4:X5"/>
    <mergeCell ref="Y4:Y5"/>
    <mergeCell ref="A2:Y2"/>
    <mergeCell ref="A1:Y1"/>
    <mergeCell ref="P3:P5"/>
    <mergeCell ref="Q3:Y3"/>
    <mergeCell ref="Q4:Q5"/>
    <mergeCell ref="R4:R5"/>
    <mergeCell ref="S4:S5"/>
    <mergeCell ref="T4:T5"/>
    <mergeCell ref="U4:U5"/>
    <mergeCell ref="V4:V5"/>
    <mergeCell ref="W4:W5"/>
    <mergeCell ref="D4:L4"/>
    <mergeCell ref="C3:L3"/>
    <mergeCell ref="N3:N5"/>
    <mergeCell ref="A6:A10"/>
    <mergeCell ref="A265:N266"/>
    <mergeCell ref="A264:N264"/>
    <mergeCell ref="A196:N196"/>
    <mergeCell ref="A197:N198"/>
    <mergeCell ref="A155:N156"/>
    <mergeCell ref="A157:A158"/>
    <mergeCell ref="A150:N151"/>
    <mergeCell ref="A154:N154"/>
    <mergeCell ref="A152:A153"/>
    <mergeCell ref="A170:A177"/>
    <mergeCell ref="A178:N178"/>
    <mergeCell ref="A179:N180"/>
    <mergeCell ref="A181:A195"/>
    <mergeCell ref="A116:N116"/>
    <mergeCell ref="A159:N159"/>
  </mergeCells>
  <pageMargins left="0.23622047244094491" right="0.23622047244094491" top="0.35433070866141736" bottom="0.35433070866141736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Rudnik</dc:creator>
  <cp:lastModifiedBy>Rudnik</cp:lastModifiedBy>
  <cp:lastPrinted>2021-08-27T13:55:21Z</cp:lastPrinted>
  <dcterms:created xsi:type="dcterms:W3CDTF">2021-06-15T12:56:02Z</dcterms:created>
  <dcterms:modified xsi:type="dcterms:W3CDTF">2021-09-21T07:29:52Z</dcterms:modified>
</cp:coreProperties>
</file>